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0" yWindow="45" windowWidth="15180" windowHeight="9600" activeTab="0"/>
  </bookViews>
  <sheets>
    <sheet name="Avertissements" sheetId="1" r:id="rId1"/>
    <sheet name="Fonctionnement SED" sheetId="2" r:id="rId2"/>
    <sheet name="Prédimensionnement SED" sheetId="3" r:id="rId3"/>
    <sheet name="Fonctionnement SEI" sheetId="4" r:id="rId4"/>
    <sheet name="Prédimensionnement SEI" sheetId="5" r:id="rId5"/>
    <sheet name="Fonctionnement SEIA" sheetId="6" r:id="rId6"/>
    <sheet name="Prédimensionnement SEIA" sheetId="7" r:id="rId7"/>
  </sheets>
  <definedNames/>
  <calcPr fullCalcOnLoad="1"/>
</workbook>
</file>

<file path=xl/sharedStrings.xml><?xml version="1.0" encoding="utf-8"?>
<sst xmlns="http://schemas.openxmlformats.org/spreadsheetml/2006/main" count="886" uniqueCount="303">
  <si>
    <t>1.</t>
  </si>
  <si>
    <t>Caractéristiques du local à rafraîchir</t>
  </si>
  <si>
    <t>Formule</t>
  </si>
  <si>
    <t>Symbole et unité</t>
  </si>
  <si>
    <t>Valeurs</t>
  </si>
  <si>
    <t>Surface au sol</t>
  </si>
  <si>
    <t>S [m²]</t>
  </si>
  <si>
    <t>Variables d'entrée</t>
  </si>
  <si>
    <t>Hauteur moyenne sous plafond</t>
  </si>
  <si>
    <t>h [m]</t>
  </si>
  <si>
    <t>Taux de renouvellement d'air hygiénique</t>
  </si>
  <si>
    <t>Température intérieure souhaitée</t>
  </si>
  <si>
    <t>Charge surfacique sensible à évacuer (hors renouvellement d'air)</t>
  </si>
  <si>
    <t>Volume</t>
  </si>
  <si>
    <t>2.</t>
  </si>
  <si>
    <t>Caractéristiques du rafraîchisseur</t>
  </si>
  <si>
    <t>Rendement</t>
  </si>
  <si>
    <t>h</t>
  </si>
  <si>
    <t>Consommation électrique du ventilateur et de la pompe</t>
  </si>
  <si>
    <t>3.</t>
  </si>
  <si>
    <t>Conditions de fonctionnement</t>
  </si>
  <si>
    <t>Altitude du site</t>
  </si>
  <si>
    <t>Z [m]</t>
  </si>
  <si>
    <t>Température de bulbe sec en entrée</t>
  </si>
  <si>
    <t>Humidité relative en entrée</t>
  </si>
  <si>
    <t>Pression atmosphérique</t>
  </si>
  <si>
    <t>[Pa]</t>
  </si>
  <si>
    <t>Pression partielle de vapeur d'eau à saturation</t>
  </si>
  <si>
    <t>pvs [Pa]</t>
  </si>
  <si>
    <t>Humidité absolue à saturation</t>
  </si>
  <si>
    <t>4.</t>
  </si>
  <si>
    <t>Caractéristiques de l'air en entrée (point 1)</t>
  </si>
  <si>
    <t>Pression partielle de vapeur d'eau</t>
  </si>
  <si>
    <t>Humidité absolue</t>
  </si>
  <si>
    <t>Température de bulbe humide</t>
  </si>
  <si>
    <t>Enthalpie spécifique</t>
  </si>
  <si>
    <t>Masse volumique de l'air</t>
  </si>
  <si>
    <t>5.</t>
  </si>
  <si>
    <t>Caractéristiques de l'air en sortie (point 2)</t>
  </si>
  <si>
    <t>Température de bulbe sec</t>
  </si>
  <si>
    <t>Résultats</t>
  </si>
  <si>
    <t>Humidité relative</t>
  </si>
  <si>
    <t>pvs' [Pa]</t>
  </si>
  <si>
    <t>6.</t>
  </si>
  <si>
    <t>Pré-dimensionnement du système</t>
  </si>
  <si>
    <t>Apports sensibles (internes et externes) à évacuer</t>
  </si>
  <si>
    <t>P [kW]</t>
  </si>
  <si>
    <t>Apports sensibles par l'air neuf hygiénique</t>
  </si>
  <si>
    <t>Taux de renouvellement d'air nécessaire</t>
  </si>
  <si>
    <t>Débit d'eau évaporée</t>
  </si>
  <si>
    <t>Puissance absorbée par le ventilateur et la pompe</t>
  </si>
  <si>
    <t>Coefficient de performance</t>
  </si>
  <si>
    <t>Humidité relative de l'air intérieur</t>
  </si>
  <si>
    <t>7.</t>
  </si>
  <si>
    <t>Vérifications</t>
  </si>
  <si>
    <t>Apports sensibles par l'air ventilé</t>
  </si>
  <si>
    <t>Potentiel total de rafraîchissement sensible</t>
  </si>
  <si>
    <t>Potentiel net de rafraîchissement sensible</t>
  </si>
  <si>
    <t>Température de bulbe sec de l'air intérieur</t>
  </si>
  <si>
    <t>Enthalpie spécifique de l'air intérieur</t>
  </si>
  <si>
    <t>Humidité absolue de l'air intérieur</t>
  </si>
  <si>
    <r>
      <t>[h</t>
    </r>
    <r>
      <rPr>
        <vertAlign val="superscript"/>
        <sz val="12"/>
        <rFont val="Arial"/>
        <family val="2"/>
      </rPr>
      <t>-1</t>
    </r>
    <r>
      <rPr>
        <sz val="12"/>
        <rFont val="Arial"/>
        <family val="0"/>
      </rPr>
      <t>]</t>
    </r>
  </si>
  <si>
    <r>
      <t>T</t>
    </r>
    <r>
      <rPr>
        <vertAlign val="subscript"/>
        <sz val="12"/>
        <rFont val="Arial"/>
        <family val="2"/>
      </rPr>
      <t>3</t>
    </r>
    <r>
      <rPr>
        <sz val="12"/>
        <rFont val="Arial"/>
        <family val="0"/>
      </rPr>
      <t xml:space="preserve"> [°C]</t>
    </r>
  </si>
  <si>
    <r>
      <t>P</t>
    </r>
    <r>
      <rPr>
        <vertAlign val="subscript"/>
        <sz val="12"/>
        <rFont val="Arial"/>
        <family val="2"/>
      </rPr>
      <t>s</t>
    </r>
    <r>
      <rPr>
        <sz val="12"/>
        <rFont val="Arial"/>
        <family val="0"/>
      </rPr>
      <t xml:space="preserve"> [W/m²]</t>
    </r>
  </si>
  <si>
    <r>
      <t>V [m</t>
    </r>
    <r>
      <rPr>
        <vertAlign val="superscript"/>
        <sz val="12"/>
        <rFont val="Arial"/>
        <family val="2"/>
      </rPr>
      <t>3</t>
    </r>
    <r>
      <rPr>
        <sz val="12"/>
        <rFont val="Arial"/>
        <family val="0"/>
      </rPr>
      <t>]</t>
    </r>
  </si>
  <si>
    <r>
      <t>q</t>
    </r>
    <r>
      <rPr>
        <vertAlign val="subscript"/>
        <sz val="12"/>
        <rFont val="Arial"/>
        <family val="2"/>
      </rPr>
      <t>van</t>
    </r>
    <r>
      <rPr>
        <sz val="12"/>
        <rFont val="Arial"/>
        <family val="0"/>
      </rPr>
      <t xml:space="preserve"> [m</t>
    </r>
    <r>
      <rPr>
        <vertAlign val="superscript"/>
        <sz val="12"/>
        <rFont val="Arial"/>
        <family val="2"/>
      </rPr>
      <t>3</t>
    </r>
    <r>
      <rPr>
        <sz val="12"/>
        <rFont val="Arial"/>
        <family val="0"/>
      </rPr>
      <t>/h]</t>
    </r>
  </si>
  <si>
    <r>
      <t>h</t>
    </r>
    <r>
      <rPr>
        <sz val="12"/>
        <rFont val="Arial"/>
        <family val="0"/>
      </rPr>
      <t xml:space="preserve"> = (T</t>
    </r>
    <r>
      <rPr>
        <vertAlign val="subscript"/>
        <sz val="12"/>
        <rFont val="Arial"/>
        <family val="2"/>
      </rPr>
      <t>1</t>
    </r>
    <r>
      <rPr>
        <sz val="12"/>
        <rFont val="Arial"/>
        <family val="0"/>
      </rPr>
      <t>-T</t>
    </r>
    <r>
      <rPr>
        <vertAlign val="subscript"/>
        <sz val="12"/>
        <rFont val="Arial"/>
        <family val="2"/>
      </rPr>
      <t>2</t>
    </r>
    <r>
      <rPr>
        <sz val="12"/>
        <rFont val="Arial"/>
        <family val="0"/>
      </rPr>
      <t>)/(T</t>
    </r>
    <r>
      <rPr>
        <vertAlign val="subscript"/>
        <sz val="12"/>
        <rFont val="Arial"/>
        <family val="2"/>
      </rPr>
      <t>1</t>
    </r>
    <r>
      <rPr>
        <sz val="12"/>
        <rFont val="Arial"/>
        <family val="0"/>
      </rPr>
      <t>-T</t>
    </r>
    <r>
      <rPr>
        <vertAlign val="subscript"/>
        <sz val="12"/>
        <rFont val="Arial"/>
        <family val="2"/>
      </rPr>
      <t>bh</t>
    </r>
    <r>
      <rPr>
        <sz val="12"/>
        <rFont val="Arial"/>
        <family val="0"/>
      </rPr>
      <t>)</t>
    </r>
  </si>
  <si>
    <r>
      <t>C</t>
    </r>
    <r>
      <rPr>
        <vertAlign val="subscript"/>
        <sz val="12"/>
        <rFont val="Arial"/>
        <family val="2"/>
      </rPr>
      <t>s</t>
    </r>
    <r>
      <rPr>
        <sz val="12"/>
        <rFont val="Arial"/>
        <family val="2"/>
      </rPr>
      <t xml:space="preserve"> [W/(m</t>
    </r>
    <r>
      <rPr>
        <vertAlign val="superscript"/>
        <sz val="12"/>
        <rFont val="Arial"/>
        <family val="2"/>
      </rPr>
      <t>3</t>
    </r>
    <r>
      <rPr>
        <sz val="12"/>
        <rFont val="Arial"/>
        <family val="2"/>
      </rPr>
      <t>/h)]</t>
    </r>
  </si>
  <si>
    <r>
      <t>T</t>
    </r>
    <r>
      <rPr>
        <vertAlign val="subscript"/>
        <sz val="12"/>
        <rFont val="Arial"/>
        <family val="2"/>
      </rPr>
      <t xml:space="preserve">1 </t>
    </r>
    <r>
      <rPr>
        <sz val="12"/>
        <rFont val="Arial"/>
        <family val="2"/>
      </rPr>
      <t>[°C]</t>
    </r>
  </si>
  <si>
    <r>
      <t>HR</t>
    </r>
    <r>
      <rPr>
        <vertAlign val="subscript"/>
        <sz val="12"/>
        <rFont val="Arial"/>
        <family val="2"/>
      </rPr>
      <t>1</t>
    </r>
    <r>
      <rPr>
        <sz val="12"/>
        <rFont val="Arial"/>
        <family val="2"/>
      </rPr>
      <t xml:space="preserve"> [%]</t>
    </r>
  </si>
  <si>
    <r>
      <t>x</t>
    </r>
    <r>
      <rPr>
        <vertAlign val="subscript"/>
        <sz val="12"/>
        <color indexed="9"/>
        <rFont val="Arial"/>
        <family val="2"/>
      </rPr>
      <t xml:space="preserve">s1 </t>
    </r>
    <r>
      <rPr>
        <sz val="12"/>
        <color indexed="9"/>
        <rFont val="Arial"/>
        <family val="2"/>
      </rPr>
      <t>[kg/kg]</t>
    </r>
  </si>
  <si>
    <r>
      <t>pvs</t>
    </r>
    <r>
      <rPr>
        <vertAlign val="subscript"/>
        <sz val="12"/>
        <rFont val="Arial"/>
        <family val="2"/>
      </rPr>
      <t>1</t>
    </r>
    <r>
      <rPr>
        <sz val="12"/>
        <rFont val="Arial"/>
        <family val="2"/>
      </rPr>
      <t xml:space="preserve"> [Pa]</t>
    </r>
  </si>
  <si>
    <r>
      <t>x</t>
    </r>
    <r>
      <rPr>
        <vertAlign val="subscript"/>
        <sz val="12"/>
        <rFont val="Arial"/>
        <family val="2"/>
      </rPr>
      <t xml:space="preserve">1 </t>
    </r>
    <r>
      <rPr>
        <sz val="12"/>
        <rFont val="Arial"/>
        <family val="2"/>
      </rPr>
      <t>[kg/kg]</t>
    </r>
  </si>
  <si>
    <r>
      <t>T</t>
    </r>
    <r>
      <rPr>
        <vertAlign val="subscript"/>
        <sz val="12"/>
        <rFont val="Arial"/>
        <family val="2"/>
      </rPr>
      <t xml:space="preserve">bh </t>
    </r>
    <r>
      <rPr>
        <sz val="12"/>
        <rFont val="Arial"/>
        <family val="2"/>
      </rPr>
      <t>[°C]</t>
    </r>
  </si>
  <si>
    <r>
      <t>H</t>
    </r>
    <r>
      <rPr>
        <vertAlign val="subscript"/>
        <sz val="12"/>
        <rFont val="Arial"/>
        <family val="2"/>
      </rPr>
      <t>1</t>
    </r>
    <r>
      <rPr>
        <sz val="12"/>
        <rFont val="Arial"/>
        <family val="2"/>
      </rPr>
      <t xml:space="preserve"> [kJ/kg]</t>
    </r>
  </si>
  <si>
    <r>
      <t xml:space="preserve">r </t>
    </r>
    <r>
      <rPr>
        <sz val="12"/>
        <rFont val="Arial"/>
        <family val="0"/>
      </rPr>
      <t>(kg/m</t>
    </r>
    <r>
      <rPr>
        <vertAlign val="superscript"/>
        <sz val="12"/>
        <rFont val="Arial"/>
        <family val="2"/>
      </rPr>
      <t>3</t>
    </r>
    <r>
      <rPr>
        <sz val="12"/>
        <rFont val="Arial"/>
        <family val="0"/>
      </rPr>
      <t>]</t>
    </r>
  </si>
  <si>
    <r>
      <t>T</t>
    </r>
    <r>
      <rPr>
        <vertAlign val="subscript"/>
        <sz val="12"/>
        <rFont val="Arial"/>
        <family val="2"/>
      </rPr>
      <t xml:space="preserve">2 </t>
    </r>
    <r>
      <rPr>
        <sz val="12"/>
        <rFont val="Arial"/>
        <family val="2"/>
      </rPr>
      <t>= T</t>
    </r>
    <r>
      <rPr>
        <vertAlign val="subscript"/>
        <sz val="12"/>
        <rFont val="Arial"/>
        <family val="2"/>
      </rPr>
      <t>1</t>
    </r>
    <r>
      <rPr>
        <sz val="12"/>
        <rFont val="Symbol"/>
        <family val="1"/>
      </rPr>
      <t>-h</t>
    </r>
    <r>
      <rPr>
        <sz val="12"/>
        <rFont val="Arial"/>
        <family val="2"/>
      </rPr>
      <t>(T</t>
    </r>
    <r>
      <rPr>
        <vertAlign val="subscript"/>
        <sz val="12"/>
        <rFont val="Arial"/>
        <family val="2"/>
      </rPr>
      <t>1</t>
    </r>
    <r>
      <rPr>
        <sz val="12"/>
        <rFont val="Arial"/>
        <family val="2"/>
      </rPr>
      <t>-T</t>
    </r>
    <r>
      <rPr>
        <vertAlign val="subscript"/>
        <sz val="12"/>
        <rFont val="Arial"/>
        <family val="2"/>
      </rPr>
      <t>bh</t>
    </r>
    <r>
      <rPr>
        <sz val="12"/>
        <rFont val="Arial"/>
        <family val="2"/>
      </rPr>
      <t>)</t>
    </r>
  </si>
  <si>
    <r>
      <t>T</t>
    </r>
    <r>
      <rPr>
        <vertAlign val="subscript"/>
        <sz val="12"/>
        <rFont val="Arial"/>
        <family val="2"/>
      </rPr>
      <t xml:space="preserve">2 </t>
    </r>
    <r>
      <rPr>
        <sz val="12"/>
        <rFont val="Arial"/>
        <family val="2"/>
      </rPr>
      <t>[°C]</t>
    </r>
  </si>
  <si>
    <r>
      <t>H</t>
    </r>
    <r>
      <rPr>
        <vertAlign val="subscript"/>
        <sz val="12"/>
        <rFont val="Arial"/>
        <family val="2"/>
      </rPr>
      <t>2</t>
    </r>
    <r>
      <rPr>
        <sz val="12"/>
        <rFont val="Arial"/>
        <family val="2"/>
      </rPr>
      <t xml:space="preserve"> [kJ/kg]</t>
    </r>
  </si>
  <si>
    <r>
      <t>x</t>
    </r>
    <r>
      <rPr>
        <vertAlign val="subscript"/>
        <sz val="12"/>
        <rFont val="Arial"/>
        <family val="2"/>
      </rPr>
      <t xml:space="preserve">2 </t>
    </r>
    <r>
      <rPr>
        <sz val="12"/>
        <rFont val="Arial"/>
        <family val="2"/>
      </rPr>
      <t>[kg/kg]</t>
    </r>
  </si>
  <si>
    <r>
      <t>HR</t>
    </r>
    <r>
      <rPr>
        <vertAlign val="subscript"/>
        <sz val="12"/>
        <rFont val="Arial"/>
        <family val="2"/>
      </rPr>
      <t>2</t>
    </r>
    <r>
      <rPr>
        <sz val="12"/>
        <rFont val="Arial"/>
        <family val="2"/>
      </rPr>
      <t xml:space="preserve"> [%]</t>
    </r>
  </si>
  <si>
    <r>
      <t>x</t>
    </r>
    <r>
      <rPr>
        <vertAlign val="subscript"/>
        <sz val="12"/>
        <color indexed="9"/>
        <rFont val="Arial"/>
        <family val="2"/>
      </rPr>
      <t>s</t>
    </r>
    <r>
      <rPr>
        <sz val="12"/>
        <color indexed="9"/>
        <rFont val="Arial"/>
        <family val="2"/>
      </rPr>
      <t>'</t>
    </r>
    <r>
      <rPr>
        <vertAlign val="subscript"/>
        <sz val="12"/>
        <color indexed="9"/>
        <rFont val="Arial"/>
        <family val="2"/>
      </rPr>
      <t xml:space="preserve"> </t>
    </r>
    <r>
      <rPr>
        <sz val="12"/>
        <color indexed="9"/>
        <rFont val="Arial"/>
        <family val="2"/>
      </rPr>
      <t>[kg/kg]</t>
    </r>
  </si>
  <si>
    <r>
      <t>P = P</t>
    </r>
    <r>
      <rPr>
        <vertAlign val="subscript"/>
        <sz val="12"/>
        <rFont val="Arial"/>
        <family val="2"/>
      </rPr>
      <t>s</t>
    </r>
    <r>
      <rPr>
        <sz val="12"/>
        <rFont val="Arial"/>
        <family val="0"/>
      </rPr>
      <t>.S</t>
    </r>
  </si>
  <si>
    <r>
      <t>P</t>
    </r>
    <r>
      <rPr>
        <vertAlign val="subscript"/>
        <sz val="12"/>
        <rFont val="Arial"/>
        <family val="2"/>
      </rPr>
      <t>an</t>
    </r>
    <r>
      <rPr>
        <sz val="12"/>
        <rFont val="Arial"/>
        <family val="0"/>
      </rPr>
      <t xml:space="preserve"> = q</t>
    </r>
    <r>
      <rPr>
        <vertAlign val="subscript"/>
        <sz val="12"/>
        <rFont val="Arial"/>
        <family val="2"/>
      </rPr>
      <t>van</t>
    </r>
    <r>
      <rPr>
        <sz val="12"/>
        <rFont val="Arial"/>
        <family val="0"/>
      </rPr>
      <t>.</t>
    </r>
    <r>
      <rPr>
        <sz val="12"/>
        <rFont val="Symbol"/>
        <family val="1"/>
      </rPr>
      <t>r</t>
    </r>
    <r>
      <rPr>
        <sz val="12"/>
        <rFont val="Arial"/>
        <family val="0"/>
      </rPr>
      <t>.C</t>
    </r>
    <r>
      <rPr>
        <vertAlign val="subscript"/>
        <sz val="12"/>
        <rFont val="Arial"/>
        <family val="2"/>
      </rPr>
      <t>m</t>
    </r>
    <r>
      <rPr>
        <sz val="12"/>
        <rFont val="Arial"/>
        <family val="0"/>
      </rPr>
      <t>.(T</t>
    </r>
    <r>
      <rPr>
        <vertAlign val="subscript"/>
        <sz val="12"/>
        <rFont val="Arial"/>
        <family val="2"/>
      </rPr>
      <t>1</t>
    </r>
    <r>
      <rPr>
        <sz val="12"/>
        <rFont val="Arial"/>
        <family val="0"/>
      </rPr>
      <t>-T</t>
    </r>
    <r>
      <rPr>
        <vertAlign val="subscript"/>
        <sz val="12"/>
        <rFont val="Arial"/>
        <family val="2"/>
      </rPr>
      <t>3</t>
    </r>
    <r>
      <rPr>
        <sz val="12"/>
        <rFont val="Arial"/>
        <family val="0"/>
      </rPr>
      <t>)/3600</t>
    </r>
  </si>
  <si>
    <r>
      <t>P</t>
    </r>
    <r>
      <rPr>
        <vertAlign val="subscript"/>
        <sz val="12"/>
        <rFont val="Arial"/>
        <family val="2"/>
      </rPr>
      <t>an</t>
    </r>
    <r>
      <rPr>
        <sz val="12"/>
        <rFont val="Arial"/>
        <family val="0"/>
      </rPr>
      <t xml:space="preserve"> [kW]</t>
    </r>
  </si>
  <si>
    <r>
      <t>q</t>
    </r>
    <r>
      <rPr>
        <vertAlign val="subscript"/>
        <sz val="12"/>
        <rFont val="Arial"/>
        <family val="2"/>
      </rPr>
      <t>v</t>
    </r>
    <r>
      <rPr>
        <sz val="12"/>
        <rFont val="Arial"/>
        <family val="0"/>
      </rPr>
      <t>=3600.P/(</t>
    </r>
    <r>
      <rPr>
        <sz val="12"/>
        <rFont val="Symbol"/>
        <family val="1"/>
      </rPr>
      <t>r</t>
    </r>
    <r>
      <rPr>
        <sz val="12"/>
        <rFont val="Arial"/>
        <family val="0"/>
      </rPr>
      <t>.C</t>
    </r>
    <r>
      <rPr>
        <vertAlign val="subscript"/>
        <sz val="12"/>
        <rFont val="Arial"/>
        <family val="2"/>
      </rPr>
      <t>m</t>
    </r>
    <r>
      <rPr>
        <sz val="12"/>
        <rFont val="Arial"/>
        <family val="0"/>
      </rPr>
      <t>.(T</t>
    </r>
    <r>
      <rPr>
        <vertAlign val="subscript"/>
        <sz val="12"/>
        <rFont val="Arial"/>
        <family val="2"/>
      </rPr>
      <t>3</t>
    </r>
    <r>
      <rPr>
        <sz val="12"/>
        <rFont val="Arial"/>
        <family val="0"/>
      </rPr>
      <t>-T</t>
    </r>
    <r>
      <rPr>
        <vertAlign val="subscript"/>
        <sz val="12"/>
        <rFont val="Arial"/>
        <family val="2"/>
      </rPr>
      <t>2</t>
    </r>
    <r>
      <rPr>
        <sz val="12"/>
        <rFont val="Arial"/>
        <family val="0"/>
      </rPr>
      <t>)</t>
    </r>
  </si>
  <si>
    <r>
      <t>q</t>
    </r>
    <r>
      <rPr>
        <vertAlign val="subscript"/>
        <sz val="12"/>
        <rFont val="Arial"/>
        <family val="2"/>
      </rPr>
      <t>v</t>
    </r>
    <r>
      <rPr>
        <sz val="12"/>
        <rFont val="Arial"/>
        <family val="0"/>
      </rPr>
      <t xml:space="preserve"> [m</t>
    </r>
    <r>
      <rPr>
        <vertAlign val="superscript"/>
        <sz val="12"/>
        <rFont val="Arial"/>
        <family val="2"/>
      </rPr>
      <t>3</t>
    </r>
    <r>
      <rPr>
        <sz val="12"/>
        <rFont val="Arial"/>
        <family val="0"/>
      </rPr>
      <t>/h]</t>
    </r>
  </si>
  <si>
    <r>
      <t>t</t>
    </r>
    <r>
      <rPr>
        <sz val="12"/>
        <rFont val="Arial"/>
        <family val="0"/>
      </rPr>
      <t>=q</t>
    </r>
    <r>
      <rPr>
        <vertAlign val="subscript"/>
        <sz val="12"/>
        <rFont val="Arial"/>
        <family val="2"/>
      </rPr>
      <t>v</t>
    </r>
    <r>
      <rPr>
        <sz val="12"/>
        <rFont val="Arial"/>
        <family val="0"/>
      </rPr>
      <t>/V</t>
    </r>
  </si>
  <si>
    <r>
      <t>q</t>
    </r>
    <r>
      <rPr>
        <vertAlign val="subscript"/>
        <sz val="12"/>
        <rFont val="Arial"/>
        <family val="2"/>
      </rPr>
      <t>m</t>
    </r>
    <r>
      <rPr>
        <sz val="12"/>
        <rFont val="Arial"/>
        <family val="0"/>
      </rPr>
      <t xml:space="preserve"> = q</t>
    </r>
    <r>
      <rPr>
        <vertAlign val="subscript"/>
        <sz val="12"/>
        <rFont val="Arial"/>
        <family val="2"/>
      </rPr>
      <t>v</t>
    </r>
    <r>
      <rPr>
        <sz val="12"/>
        <rFont val="Arial"/>
        <family val="0"/>
      </rPr>
      <t>.</t>
    </r>
    <r>
      <rPr>
        <sz val="12"/>
        <rFont val="Symbol"/>
        <family val="1"/>
      </rPr>
      <t>r/</t>
    </r>
    <r>
      <rPr>
        <sz val="12"/>
        <rFont val="Arial"/>
        <family val="2"/>
      </rPr>
      <t>3 600</t>
    </r>
  </si>
  <si>
    <r>
      <t>q</t>
    </r>
    <r>
      <rPr>
        <vertAlign val="subscript"/>
        <sz val="12"/>
        <rFont val="Arial"/>
        <family val="2"/>
      </rPr>
      <t>m</t>
    </r>
    <r>
      <rPr>
        <sz val="12"/>
        <rFont val="Arial"/>
        <family val="0"/>
      </rPr>
      <t xml:space="preserve"> [kg/s]</t>
    </r>
  </si>
  <si>
    <r>
      <t>q</t>
    </r>
    <r>
      <rPr>
        <vertAlign val="subscript"/>
        <sz val="12"/>
        <rFont val="Arial"/>
        <family val="2"/>
      </rPr>
      <t>eau</t>
    </r>
    <r>
      <rPr>
        <sz val="12"/>
        <rFont val="Arial"/>
        <family val="2"/>
      </rPr>
      <t xml:space="preserve"> = q</t>
    </r>
    <r>
      <rPr>
        <vertAlign val="subscript"/>
        <sz val="12"/>
        <rFont val="Arial"/>
        <family val="2"/>
      </rPr>
      <t>m</t>
    </r>
    <r>
      <rPr>
        <sz val="12"/>
        <rFont val="Arial"/>
        <family val="2"/>
      </rPr>
      <t>.(x</t>
    </r>
    <r>
      <rPr>
        <vertAlign val="subscript"/>
        <sz val="12"/>
        <rFont val="Arial"/>
        <family val="2"/>
      </rPr>
      <t>2</t>
    </r>
    <r>
      <rPr>
        <sz val="12"/>
        <rFont val="Arial"/>
        <family val="2"/>
      </rPr>
      <t xml:space="preserve"> - x</t>
    </r>
    <r>
      <rPr>
        <vertAlign val="subscript"/>
        <sz val="12"/>
        <rFont val="Arial"/>
        <family val="2"/>
      </rPr>
      <t>1</t>
    </r>
    <r>
      <rPr>
        <sz val="12"/>
        <rFont val="Arial"/>
        <family val="2"/>
      </rPr>
      <t>).3600</t>
    </r>
  </si>
  <si>
    <r>
      <t>q</t>
    </r>
    <r>
      <rPr>
        <vertAlign val="subscript"/>
        <sz val="12"/>
        <rFont val="Arial"/>
        <family val="2"/>
      </rPr>
      <t>eau</t>
    </r>
    <r>
      <rPr>
        <sz val="12"/>
        <rFont val="Arial"/>
        <family val="2"/>
      </rPr>
      <t xml:space="preserve"> [kg/h]</t>
    </r>
  </si>
  <si>
    <r>
      <t>P</t>
    </r>
    <r>
      <rPr>
        <vertAlign val="subscript"/>
        <sz val="12"/>
        <rFont val="Arial"/>
        <family val="2"/>
      </rPr>
      <t>a</t>
    </r>
    <r>
      <rPr>
        <sz val="12"/>
        <rFont val="Arial"/>
        <family val="2"/>
      </rPr>
      <t>=C</t>
    </r>
    <r>
      <rPr>
        <vertAlign val="subscript"/>
        <sz val="12"/>
        <rFont val="Arial"/>
        <family val="2"/>
      </rPr>
      <t>s</t>
    </r>
    <r>
      <rPr>
        <sz val="12"/>
        <rFont val="Arial"/>
        <family val="2"/>
      </rPr>
      <t>.q</t>
    </r>
    <r>
      <rPr>
        <vertAlign val="subscript"/>
        <sz val="12"/>
        <rFont val="Arial"/>
        <family val="2"/>
      </rPr>
      <t>v</t>
    </r>
    <r>
      <rPr>
        <sz val="12"/>
        <rFont val="Arial"/>
        <family val="2"/>
      </rPr>
      <t>/1000</t>
    </r>
  </si>
  <si>
    <r>
      <t>P</t>
    </r>
    <r>
      <rPr>
        <vertAlign val="subscript"/>
        <sz val="12"/>
        <rFont val="Arial"/>
        <family val="2"/>
      </rPr>
      <t>a</t>
    </r>
    <r>
      <rPr>
        <sz val="12"/>
        <rFont val="Arial"/>
        <family val="2"/>
      </rPr>
      <t xml:space="preserve"> [kW]</t>
    </r>
  </si>
  <si>
    <r>
      <t>COP=(P+P</t>
    </r>
    <r>
      <rPr>
        <vertAlign val="subscript"/>
        <sz val="12"/>
        <rFont val="Arial"/>
        <family val="2"/>
      </rPr>
      <t>an</t>
    </r>
    <r>
      <rPr>
        <sz val="12"/>
        <rFont val="Arial"/>
        <family val="0"/>
      </rPr>
      <t>)/P</t>
    </r>
    <r>
      <rPr>
        <vertAlign val="subscript"/>
        <sz val="12"/>
        <rFont val="Arial"/>
        <family val="2"/>
      </rPr>
      <t>a</t>
    </r>
  </si>
  <si>
    <r>
      <t>HR</t>
    </r>
    <r>
      <rPr>
        <vertAlign val="subscript"/>
        <sz val="12"/>
        <rFont val="Arial"/>
        <family val="2"/>
      </rPr>
      <t>3</t>
    </r>
    <r>
      <rPr>
        <sz val="12"/>
        <rFont val="Arial"/>
        <family val="2"/>
      </rPr>
      <t xml:space="preserve"> [%]</t>
    </r>
  </si>
  <si>
    <r>
      <t>P</t>
    </r>
    <r>
      <rPr>
        <vertAlign val="subscript"/>
        <sz val="12"/>
        <rFont val="Arial"/>
        <family val="2"/>
      </rPr>
      <t>av</t>
    </r>
    <r>
      <rPr>
        <sz val="12"/>
        <rFont val="Arial"/>
        <family val="0"/>
      </rPr>
      <t xml:space="preserve"> = q</t>
    </r>
    <r>
      <rPr>
        <vertAlign val="subscript"/>
        <sz val="12"/>
        <rFont val="Arial"/>
        <family val="2"/>
      </rPr>
      <t>m</t>
    </r>
    <r>
      <rPr>
        <sz val="12"/>
        <rFont val="Arial"/>
        <family val="0"/>
      </rPr>
      <t>.C</t>
    </r>
    <r>
      <rPr>
        <vertAlign val="subscript"/>
        <sz val="12"/>
        <rFont val="Arial"/>
        <family val="2"/>
      </rPr>
      <t>m</t>
    </r>
    <r>
      <rPr>
        <sz val="12"/>
        <rFont val="Arial"/>
        <family val="0"/>
      </rPr>
      <t>.(T</t>
    </r>
    <r>
      <rPr>
        <vertAlign val="subscript"/>
        <sz val="12"/>
        <rFont val="Arial"/>
        <family val="2"/>
      </rPr>
      <t>1</t>
    </r>
    <r>
      <rPr>
        <sz val="12"/>
        <rFont val="Arial"/>
        <family val="0"/>
      </rPr>
      <t>-T</t>
    </r>
    <r>
      <rPr>
        <vertAlign val="subscript"/>
        <sz val="12"/>
        <rFont val="Arial"/>
        <family val="2"/>
      </rPr>
      <t>3</t>
    </r>
    <r>
      <rPr>
        <sz val="12"/>
        <rFont val="Arial"/>
        <family val="0"/>
      </rPr>
      <t>)</t>
    </r>
  </si>
  <si>
    <r>
      <t>P</t>
    </r>
    <r>
      <rPr>
        <vertAlign val="subscript"/>
        <sz val="12"/>
        <rFont val="Arial"/>
        <family val="2"/>
      </rPr>
      <t>T</t>
    </r>
    <r>
      <rPr>
        <sz val="12"/>
        <rFont val="Arial"/>
        <family val="0"/>
      </rPr>
      <t xml:space="preserve"> = q</t>
    </r>
    <r>
      <rPr>
        <vertAlign val="subscript"/>
        <sz val="12"/>
        <rFont val="Arial"/>
        <family val="2"/>
      </rPr>
      <t>m</t>
    </r>
    <r>
      <rPr>
        <sz val="12"/>
        <rFont val="Arial"/>
        <family val="0"/>
      </rPr>
      <t>.C</t>
    </r>
    <r>
      <rPr>
        <vertAlign val="subscript"/>
        <sz val="12"/>
        <rFont val="Arial"/>
        <family val="2"/>
      </rPr>
      <t>m</t>
    </r>
    <r>
      <rPr>
        <sz val="12"/>
        <rFont val="Arial"/>
        <family val="0"/>
      </rPr>
      <t>.(T</t>
    </r>
    <r>
      <rPr>
        <vertAlign val="subscript"/>
        <sz val="12"/>
        <rFont val="Arial"/>
        <family val="2"/>
      </rPr>
      <t>1</t>
    </r>
    <r>
      <rPr>
        <sz val="12"/>
        <rFont val="Arial"/>
        <family val="0"/>
      </rPr>
      <t>-T</t>
    </r>
    <r>
      <rPr>
        <vertAlign val="subscript"/>
        <sz val="12"/>
        <rFont val="Arial"/>
        <family val="2"/>
      </rPr>
      <t>2</t>
    </r>
    <r>
      <rPr>
        <sz val="12"/>
        <rFont val="Arial"/>
        <family val="0"/>
      </rPr>
      <t>)</t>
    </r>
  </si>
  <si>
    <r>
      <t>P</t>
    </r>
    <r>
      <rPr>
        <vertAlign val="subscript"/>
        <sz val="12"/>
        <rFont val="Arial"/>
        <family val="2"/>
      </rPr>
      <t>T</t>
    </r>
    <r>
      <rPr>
        <sz val="12"/>
        <rFont val="Arial"/>
        <family val="0"/>
      </rPr>
      <t xml:space="preserve"> [kW]</t>
    </r>
  </si>
  <si>
    <r>
      <t>P</t>
    </r>
    <r>
      <rPr>
        <vertAlign val="subscript"/>
        <sz val="12"/>
        <rFont val="Arial"/>
        <family val="2"/>
      </rPr>
      <t xml:space="preserve">n </t>
    </r>
    <r>
      <rPr>
        <sz val="12"/>
        <rFont val="Arial"/>
        <family val="0"/>
      </rPr>
      <t>= P</t>
    </r>
    <r>
      <rPr>
        <vertAlign val="subscript"/>
        <sz val="12"/>
        <rFont val="Arial"/>
        <family val="2"/>
      </rPr>
      <t>T</t>
    </r>
    <r>
      <rPr>
        <sz val="12"/>
        <rFont val="Arial"/>
        <family val="0"/>
      </rPr>
      <t xml:space="preserve"> - P</t>
    </r>
    <r>
      <rPr>
        <vertAlign val="subscript"/>
        <sz val="12"/>
        <rFont val="Arial"/>
        <family val="2"/>
      </rPr>
      <t xml:space="preserve">av </t>
    </r>
    <r>
      <rPr>
        <sz val="12"/>
        <rFont val="Arial"/>
        <family val="2"/>
      </rPr>
      <t>= q</t>
    </r>
    <r>
      <rPr>
        <vertAlign val="subscript"/>
        <sz val="12"/>
        <rFont val="Arial"/>
        <family val="2"/>
      </rPr>
      <t>m</t>
    </r>
    <r>
      <rPr>
        <sz val="12"/>
        <rFont val="Arial"/>
        <family val="2"/>
      </rPr>
      <t>.C</t>
    </r>
    <r>
      <rPr>
        <vertAlign val="subscript"/>
        <sz val="12"/>
        <rFont val="Arial"/>
        <family val="2"/>
      </rPr>
      <t>m</t>
    </r>
    <r>
      <rPr>
        <sz val="12"/>
        <rFont val="Arial"/>
        <family val="2"/>
      </rPr>
      <t>.(T</t>
    </r>
    <r>
      <rPr>
        <vertAlign val="subscript"/>
        <sz val="12"/>
        <rFont val="Arial"/>
        <family val="2"/>
      </rPr>
      <t>3</t>
    </r>
    <r>
      <rPr>
        <sz val="12"/>
        <rFont val="Arial"/>
        <family val="2"/>
      </rPr>
      <t>-T</t>
    </r>
    <r>
      <rPr>
        <vertAlign val="subscript"/>
        <sz val="12"/>
        <rFont val="Arial"/>
        <family val="2"/>
      </rPr>
      <t>2</t>
    </r>
    <r>
      <rPr>
        <sz val="12"/>
        <rFont val="Arial"/>
        <family val="2"/>
      </rPr>
      <t>)</t>
    </r>
  </si>
  <si>
    <r>
      <t>P</t>
    </r>
    <r>
      <rPr>
        <vertAlign val="subscript"/>
        <sz val="12"/>
        <rFont val="Arial"/>
        <family val="2"/>
      </rPr>
      <t>n</t>
    </r>
    <r>
      <rPr>
        <sz val="12"/>
        <rFont val="Arial"/>
        <family val="0"/>
      </rPr>
      <t xml:space="preserve"> [kW]</t>
    </r>
  </si>
  <si>
    <r>
      <t>T</t>
    </r>
    <r>
      <rPr>
        <vertAlign val="subscript"/>
        <sz val="12"/>
        <rFont val="Arial"/>
        <family val="2"/>
      </rPr>
      <t xml:space="preserve">3 </t>
    </r>
    <r>
      <rPr>
        <sz val="12"/>
        <rFont val="Arial"/>
        <family val="2"/>
      </rPr>
      <t>=T</t>
    </r>
    <r>
      <rPr>
        <vertAlign val="subscript"/>
        <sz val="12"/>
        <rFont val="Arial"/>
        <family val="2"/>
      </rPr>
      <t>2</t>
    </r>
    <r>
      <rPr>
        <sz val="12"/>
        <rFont val="Arial"/>
        <family val="2"/>
      </rPr>
      <t>+ P</t>
    </r>
    <r>
      <rPr>
        <vertAlign val="subscript"/>
        <sz val="12"/>
        <rFont val="Arial"/>
        <family val="2"/>
      </rPr>
      <t>n</t>
    </r>
    <r>
      <rPr>
        <sz val="12"/>
        <rFont val="Arial"/>
        <family val="2"/>
      </rPr>
      <t>/q</t>
    </r>
    <r>
      <rPr>
        <vertAlign val="subscript"/>
        <sz val="12"/>
        <rFont val="Arial"/>
        <family val="2"/>
      </rPr>
      <t>m</t>
    </r>
    <r>
      <rPr>
        <sz val="12"/>
        <rFont val="Arial"/>
        <family val="2"/>
      </rPr>
      <t>.C</t>
    </r>
    <r>
      <rPr>
        <vertAlign val="subscript"/>
        <sz val="12"/>
        <rFont val="Arial"/>
        <family val="2"/>
      </rPr>
      <t>m</t>
    </r>
  </si>
  <si>
    <r>
      <t>T</t>
    </r>
    <r>
      <rPr>
        <vertAlign val="subscript"/>
        <sz val="12"/>
        <rFont val="Arial"/>
        <family val="2"/>
      </rPr>
      <t xml:space="preserve">3 </t>
    </r>
    <r>
      <rPr>
        <sz val="12"/>
        <rFont val="Arial"/>
        <family val="2"/>
      </rPr>
      <t>[°C]</t>
    </r>
  </si>
  <si>
    <r>
      <t>H</t>
    </r>
    <r>
      <rPr>
        <vertAlign val="subscript"/>
        <sz val="12"/>
        <rFont val="Arial"/>
        <family val="2"/>
      </rPr>
      <t>3</t>
    </r>
    <r>
      <rPr>
        <sz val="12"/>
        <rFont val="Arial"/>
        <family val="2"/>
      </rPr>
      <t xml:space="preserve"> [kJ/kg]</t>
    </r>
  </si>
  <si>
    <r>
      <t>x</t>
    </r>
    <r>
      <rPr>
        <vertAlign val="subscript"/>
        <sz val="12"/>
        <rFont val="Arial"/>
        <family val="2"/>
      </rPr>
      <t xml:space="preserve">3 </t>
    </r>
    <r>
      <rPr>
        <sz val="12"/>
        <rFont val="Arial"/>
        <family val="2"/>
      </rPr>
      <t>[kg/kg]</t>
    </r>
  </si>
  <si>
    <r>
      <t>pvs</t>
    </r>
    <r>
      <rPr>
        <vertAlign val="subscript"/>
        <sz val="12"/>
        <color indexed="9"/>
        <rFont val="Arial"/>
        <family val="2"/>
      </rPr>
      <t>3</t>
    </r>
    <r>
      <rPr>
        <sz val="12"/>
        <color indexed="9"/>
        <rFont val="Arial"/>
        <family val="2"/>
      </rPr>
      <t xml:space="preserve"> [Pa]</t>
    </r>
  </si>
  <si>
    <r>
      <t>x</t>
    </r>
    <r>
      <rPr>
        <vertAlign val="subscript"/>
        <sz val="12"/>
        <color indexed="9"/>
        <rFont val="Arial"/>
        <family val="2"/>
      </rPr>
      <t xml:space="preserve">s3 </t>
    </r>
    <r>
      <rPr>
        <sz val="12"/>
        <color indexed="9"/>
        <rFont val="Arial"/>
        <family val="2"/>
      </rPr>
      <t>[kg/kg]</t>
    </r>
  </si>
  <si>
    <r>
      <t>C</t>
    </r>
    <r>
      <rPr>
        <vertAlign val="subscript"/>
        <sz val="12"/>
        <rFont val="Arial"/>
        <family val="2"/>
      </rPr>
      <t>m</t>
    </r>
    <r>
      <rPr>
        <sz val="12"/>
        <rFont val="Arial"/>
        <family val="2"/>
      </rPr>
      <t xml:space="preserve"> [kJ/kg]</t>
    </r>
  </si>
  <si>
    <t>Rendement de l'humidificateur</t>
  </si>
  <si>
    <r>
      <t>h</t>
    </r>
    <r>
      <rPr>
        <vertAlign val="subscript"/>
        <sz val="12"/>
        <rFont val="Arial"/>
        <family val="2"/>
      </rPr>
      <t>h</t>
    </r>
    <r>
      <rPr>
        <sz val="12"/>
        <rFont val="Arial"/>
        <family val="0"/>
      </rPr>
      <t xml:space="preserve"> = (T</t>
    </r>
    <r>
      <rPr>
        <vertAlign val="subscript"/>
        <sz val="12"/>
        <rFont val="Arial"/>
        <family val="2"/>
      </rPr>
      <t>3</t>
    </r>
    <r>
      <rPr>
        <sz val="12"/>
        <rFont val="Arial"/>
        <family val="0"/>
      </rPr>
      <t>-T</t>
    </r>
    <r>
      <rPr>
        <vertAlign val="subscript"/>
        <sz val="12"/>
        <rFont val="Arial"/>
        <family val="2"/>
      </rPr>
      <t>4</t>
    </r>
    <r>
      <rPr>
        <sz val="12"/>
        <rFont val="Arial"/>
        <family val="0"/>
      </rPr>
      <t>)/(T</t>
    </r>
    <r>
      <rPr>
        <vertAlign val="subscript"/>
        <sz val="12"/>
        <rFont val="Arial"/>
        <family val="2"/>
      </rPr>
      <t>3</t>
    </r>
    <r>
      <rPr>
        <sz val="12"/>
        <rFont val="Arial"/>
        <family val="0"/>
      </rPr>
      <t>-T</t>
    </r>
    <r>
      <rPr>
        <vertAlign val="subscript"/>
        <sz val="12"/>
        <rFont val="Arial"/>
        <family val="2"/>
      </rPr>
      <t>bh</t>
    </r>
    <r>
      <rPr>
        <sz val="12"/>
        <rFont val="Arial"/>
        <family val="0"/>
      </rPr>
      <t>)</t>
    </r>
  </si>
  <si>
    <t>Rendement de l'échangeur</t>
  </si>
  <si>
    <r>
      <t>h</t>
    </r>
    <r>
      <rPr>
        <vertAlign val="subscript"/>
        <sz val="12"/>
        <rFont val="Arial"/>
        <family val="2"/>
      </rPr>
      <t>ech</t>
    </r>
    <r>
      <rPr>
        <sz val="12"/>
        <rFont val="Arial"/>
        <family val="0"/>
      </rPr>
      <t xml:space="preserve"> = (T</t>
    </r>
    <r>
      <rPr>
        <vertAlign val="subscript"/>
        <sz val="12"/>
        <rFont val="Arial"/>
        <family val="2"/>
      </rPr>
      <t>1</t>
    </r>
    <r>
      <rPr>
        <sz val="12"/>
        <rFont val="Arial"/>
        <family val="0"/>
      </rPr>
      <t>-T</t>
    </r>
    <r>
      <rPr>
        <vertAlign val="subscript"/>
        <sz val="12"/>
        <rFont val="Arial"/>
        <family val="2"/>
      </rPr>
      <t>2</t>
    </r>
    <r>
      <rPr>
        <sz val="12"/>
        <rFont val="Arial"/>
        <family val="0"/>
      </rPr>
      <t>)/(T</t>
    </r>
    <r>
      <rPr>
        <vertAlign val="subscript"/>
        <sz val="12"/>
        <rFont val="Arial"/>
        <family val="2"/>
      </rPr>
      <t>1</t>
    </r>
    <r>
      <rPr>
        <sz val="12"/>
        <rFont val="Arial"/>
        <family val="0"/>
      </rPr>
      <t>-T</t>
    </r>
    <r>
      <rPr>
        <vertAlign val="subscript"/>
        <sz val="12"/>
        <rFont val="Arial"/>
        <family val="2"/>
      </rPr>
      <t>4</t>
    </r>
    <r>
      <rPr>
        <sz val="12"/>
        <rFont val="Arial"/>
        <family val="0"/>
      </rPr>
      <t>)</t>
    </r>
  </si>
  <si>
    <t>Température de bulbe sec du local</t>
  </si>
  <si>
    <t>Humidité relative du local</t>
  </si>
  <si>
    <t>Température de bulbe sec de l'air neuf</t>
  </si>
  <si>
    <t>Humidité relative de l'air neuf</t>
  </si>
  <si>
    <t>Pression partielle de vapeur d'eau à saturation pour l'air neuf</t>
  </si>
  <si>
    <t>pvs1 [Pa]</t>
  </si>
  <si>
    <t>Humidité absolue à saturation pour l'air neuf</t>
  </si>
  <si>
    <t>Pression partielle de vapeur d'eau à saturation pour l'air du local</t>
  </si>
  <si>
    <t>pvs3 [Pa]</t>
  </si>
  <si>
    <t>Humidité absolue à saturation pour l'air du local</t>
  </si>
  <si>
    <r>
      <t>T</t>
    </r>
    <r>
      <rPr>
        <vertAlign val="subscript"/>
        <sz val="12"/>
        <rFont val="Arial"/>
        <family val="2"/>
      </rPr>
      <t xml:space="preserve">bh1 </t>
    </r>
    <r>
      <rPr>
        <sz val="12"/>
        <rFont val="Arial"/>
        <family val="2"/>
      </rPr>
      <t>[°C]</t>
    </r>
  </si>
  <si>
    <r>
      <t>r</t>
    </r>
    <r>
      <rPr>
        <vertAlign val="subscript"/>
        <sz val="12"/>
        <rFont val="Symbol"/>
        <family val="1"/>
      </rPr>
      <t>1</t>
    </r>
    <r>
      <rPr>
        <sz val="12"/>
        <rFont val="Symbol"/>
        <family val="1"/>
      </rPr>
      <t xml:space="preserve"> </t>
    </r>
    <r>
      <rPr>
        <sz val="12"/>
        <rFont val="Arial"/>
        <family val="0"/>
      </rPr>
      <t>(kg/m</t>
    </r>
    <r>
      <rPr>
        <vertAlign val="superscript"/>
        <sz val="12"/>
        <rFont val="Arial"/>
        <family val="2"/>
      </rPr>
      <t>3</t>
    </r>
    <r>
      <rPr>
        <sz val="12"/>
        <rFont val="Arial"/>
        <family val="0"/>
      </rPr>
      <t>]</t>
    </r>
  </si>
  <si>
    <t>Caractéristiques de l'air extrait (point 3)</t>
  </si>
  <si>
    <r>
      <t>pvs</t>
    </r>
    <r>
      <rPr>
        <vertAlign val="subscript"/>
        <sz val="12"/>
        <rFont val="Arial"/>
        <family val="2"/>
      </rPr>
      <t>3</t>
    </r>
    <r>
      <rPr>
        <sz val="12"/>
        <rFont val="Arial"/>
        <family val="2"/>
      </rPr>
      <t xml:space="preserve"> [Pa]</t>
    </r>
  </si>
  <si>
    <r>
      <t>T</t>
    </r>
    <r>
      <rPr>
        <vertAlign val="subscript"/>
        <sz val="12"/>
        <rFont val="Arial"/>
        <family val="2"/>
      </rPr>
      <t xml:space="preserve">bh3 </t>
    </r>
    <r>
      <rPr>
        <sz val="12"/>
        <rFont val="Arial"/>
        <family val="2"/>
      </rPr>
      <t>[°C]</t>
    </r>
  </si>
  <si>
    <r>
      <t>r</t>
    </r>
    <r>
      <rPr>
        <vertAlign val="subscript"/>
        <sz val="12"/>
        <rFont val="Symbol"/>
        <family val="1"/>
      </rPr>
      <t>3</t>
    </r>
    <r>
      <rPr>
        <sz val="12"/>
        <rFont val="Symbol"/>
        <family val="1"/>
      </rPr>
      <t xml:space="preserve"> </t>
    </r>
    <r>
      <rPr>
        <sz val="12"/>
        <rFont val="Arial"/>
        <family val="0"/>
      </rPr>
      <t>(kg/m</t>
    </r>
    <r>
      <rPr>
        <vertAlign val="superscript"/>
        <sz val="12"/>
        <rFont val="Arial"/>
        <family val="2"/>
      </rPr>
      <t>3</t>
    </r>
    <r>
      <rPr>
        <sz val="12"/>
        <rFont val="Arial"/>
        <family val="0"/>
      </rPr>
      <t>]</t>
    </r>
  </si>
  <si>
    <t>Caractéristiques de l'air en sortie d'humidificateur (point 4)</t>
  </si>
  <si>
    <r>
      <t>T</t>
    </r>
    <r>
      <rPr>
        <vertAlign val="subscript"/>
        <sz val="12"/>
        <rFont val="Arial"/>
        <family val="2"/>
      </rPr>
      <t xml:space="preserve">4 </t>
    </r>
    <r>
      <rPr>
        <sz val="12"/>
        <rFont val="Arial"/>
        <family val="2"/>
      </rPr>
      <t>= T</t>
    </r>
    <r>
      <rPr>
        <vertAlign val="subscript"/>
        <sz val="12"/>
        <rFont val="Arial"/>
        <family val="2"/>
      </rPr>
      <t>3</t>
    </r>
    <r>
      <rPr>
        <sz val="12"/>
        <rFont val="Symbol"/>
        <family val="1"/>
      </rPr>
      <t>-h</t>
    </r>
    <r>
      <rPr>
        <sz val="12"/>
        <rFont val="Arial"/>
        <family val="2"/>
      </rPr>
      <t>(T</t>
    </r>
    <r>
      <rPr>
        <vertAlign val="subscript"/>
        <sz val="12"/>
        <rFont val="Arial"/>
        <family val="2"/>
      </rPr>
      <t>3</t>
    </r>
    <r>
      <rPr>
        <sz val="12"/>
        <rFont val="Arial"/>
        <family val="2"/>
      </rPr>
      <t>-T</t>
    </r>
    <r>
      <rPr>
        <vertAlign val="subscript"/>
        <sz val="12"/>
        <rFont val="Arial"/>
        <family val="2"/>
      </rPr>
      <t>bh</t>
    </r>
    <r>
      <rPr>
        <sz val="12"/>
        <rFont val="Arial"/>
        <family val="2"/>
      </rPr>
      <t>)</t>
    </r>
  </si>
  <si>
    <r>
      <t>T</t>
    </r>
    <r>
      <rPr>
        <vertAlign val="subscript"/>
        <sz val="12"/>
        <rFont val="Arial"/>
        <family val="2"/>
      </rPr>
      <t xml:space="preserve">4 </t>
    </r>
    <r>
      <rPr>
        <sz val="12"/>
        <rFont val="Arial"/>
        <family val="2"/>
      </rPr>
      <t>[°C]</t>
    </r>
  </si>
  <si>
    <r>
      <t>H</t>
    </r>
    <r>
      <rPr>
        <vertAlign val="subscript"/>
        <sz val="12"/>
        <rFont val="Arial"/>
        <family val="2"/>
      </rPr>
      <t>4</t>
    </r>
    <r>
      <rPr>
        <sz val="12"/>
        <rFont val="Arial"/>
        <family val="2"/>
      </rPr>
      <t xml:space="preserve"> [kJ/kg]</t>
    </r>
  </si>
  <si>
    <r>
      <t>identique à H</t>
    </r>
    <r>
      <rPr>
        <vertAlign val="subscript"/>
        <sz val="12"/>
        <rFont val="Arial"/>
        <family val="2"/>
      </rPr>
      <t>3</t>
    </r>
  </si>
  <si>
    <r>
      <t>x</t>
    </r>
    <r>
      <rPr>
        <vertAlign val="subscript"/>
        <sz val="12"/>
        <rFont val="Arial"/>
        <family val="2"/>
      </rPr>
      <t xml:space="preserve">4 </t>
    </r>
    <r>
      <rPr>
        <sz val="12"/>
        <rFont val="Arial"/>
        <family val="2"/>
      </rPr>
      <t>[kg/kg]</t>
    </r>
  </si>
  <si>
    <r>
      <t>HR</t>
    </r>
    <r>
      <rPr>
        <vertAlign val="subscript"/>
        <sz val="12"/>
        <rFont val="Arial"/>
        <family val="2"/>
      </rPr>
      <t>4</t>
    </r>
    <r>
      <rPr>
        <sz val="12"/>
        <rFont val="Arial"/>
        <family val="2"/>
      </rPr>
      <t xml:space="preserve"> [%]</t>
    </r>
  </si>
  <si>
    <r>
      <t>pvs</t>
    </r>
    <r>
      <rPr>
        <vertAlign val="subscript"/>
        <sz val="12"/>
        <color indexed="9"/>
        <rFont val="Arial"/>
        <family val="2"/>
      </rPr>
      <t>4</t>
    </r>
    <r>
      <rPr>
        <sz val="12"/>
        <color indexed="9"/>
        <rFont val="Arial"/>
        <family val="2"/>
      </rPr>
      <t xml:space="preserve"> [Pa]</t>
    </r>
  </si>
  <si>
    <r>
      <t>x</t>
    </r>
    <r>
      <rPr>
        <vertAlign val="subscript"/>
        <sz val="12"/>
        <color indexed="9"/>
        <rFont val="Arial"/>
        <family val="2"/>
      </rPr>
      <t xml:space="preserve">s4 </t>
    </r>
    <r>
      <rPr>
        <sz val="12"/>
        <color indexed="9"/>
        <rFont val="Arial"/>
        <family val="2"/>
      </rPr>
      <t>[kg/kg]</t>
    </r>
  </si>
  <si>
    <t>Caractéristiques de l'air en sortie du rafraîchisseur (point 2)</t>
  </si>
  <si>
    <r>
      <t>T</t>
    </r>
    <r>
      <rPr>
        <vertAlign val="subscript"/>
        <sz val="12"/>
        <rFont val="Arial"/>
        <family val="2"/>
      </rPr>
      <t xml:space="preserve">2 </t>
    </r>
    <r>
      <rPr>
        <sz val="12"/>
        <rFont val="Arial"/>
        <family val="2"/>
      </rPr>
      <t>= T</t>
    </r>
    <r>
      <rPr>
        <vertAlign val="subscript"/>
        <sz val="12"/>
        <rFont val="Arial"/>
        <family val="2"/>
      </rPr>
      <t>1</t>
    </r>
    <r>
      <rPr>
        <sz val="12"/>
        <rFont val="Symbol"/>
        <family val="1"/>
      </rPr>
      <t>-h</t>
    </r>
    <r>
      <rPr>
        <vertAlign val="subscript"/>
        <sz val="12"/>
        <rFont val="Arial"/>
        <family val="2"/>
      </rPr>
      <t>ech</t>
    </r>
    <r>
      <rPr>
        <sz val="12"/>
        <rFont val="Arial"/>
        <family val="2"/>
      </rPr>
      <t>(T</t>
    </r>
    <r>
      <rPr>
        <vertAlign val="subscript"/>
        <sz val="12"/>
        <rFont val="Arial"/>
        <family val="2"/>
      </rPr>
      <t>1</t>
    </r>
    <r>
      <rPr>
        <sz val="12"/>
        <rFont val="Arial"/>
        <family val="2"/>
      </rPr>
      <t>-T</t>
    </r>
    <r>
      <rPr>
        <vertAlign val="subscript"/>
        <sz val="12"/>
        <rFont val="Arial"/>
        <family val="2"/>
      </rPr>
      <t>4</t>
    </r>
    <r>
      <rPr>
        <sz val="12"/>
        <rFont val="Arial"/>
        <family val="2"/>
      </rPr>
      <t>)</t>
    </r>
  </si>
  <si>
    <r>
      <t>Egale à x</t>
    </r>
    <r>
      <rPr>
        <vertAlign val="subscript"/>
        <sz val="12"/>
        <rFont val="Arial"/>
        <family val="2"/>
      </rPr>
      <t>1</t>
    </r>
  </si>
  <si>
    <t>Caractéristiques de l'air en sortie du rafraîchisseur (point 5)</t>
  </si>
  <si>
    <r>
      <t>T</t>
    </r>
    <r>
      <rPr>
        <vertAlign val="subscript"/>
        <sz val="12"/>
        <rFont val="Arial"/>
        <family val="2"/>
      </rPr>
      <t xml:space="preserve">5 </t>
    </r>
    <r>
      <rPr>
        <sz val="12"/>
        <rFont val="Arial"/>
        <family val="2"/>
      </rPr>
      <t>= T</t>
    </r>
    <r>
      <rPr>
        <vertAlign val="subscript"/>
        <sz val="12"/>
        <rFont val="Arial"/>
        <family val="2"/>
      </rPr>
      <t>4</t>
    </r>
    <r>
      <rPr>
        <sz val="12"/>
        <rFont val="Arial"/>
        <family val="2"/>
      </rPr>
      <t>+T</t>
    </r>
    <r>
      <rPr>
        <vertAlign val="subscript"/>
        <sz val="12"/>
        <rFont val="Arial"/>
        <family val="2"/>
      </rPr>
      <t>1</t>
    </r>
    <r>
      <rPr>
        <sz val="12"/>
        <rFont val="Arial"/>
        <family val="2"/>
      </rPr>
      <t>-T</t>
    </r>
    <r>
      <rPr>
        <vertAlign val="subscript"/>
        <sz val="12"/>
        <rFont val="Arial"/>
        <family val="2"/>
      </rPr>
      <t>2</t>
    </r>
  </si>
  <si>
    <r>
      <t>T</t>
    </r>
    <r>
      <rPr>
        <vertAlign val="subscript"/>
        <sz val="12"/>
        <rFont val="Arial"/>
        <family val="2"/>
      </rPr>
      <t xml:space="preserve">5 </t>
    </r>
    <r>
      <rPr>
        <sz val="12"/>
        <rFont val="Arial"/>
        <family val="2"/>
      </rPr>
      <t>[°C]</t>
    </r>
  </si>
  <si>
    <r>
      <t>H</t>
    </r>
    <r>
      <rPr>
        <vertAlign val="subscript"/>
        <sz val="12"/>
        <rFont val="Arial"/>
        <family val="2"/>
      </rPr>
      <t>5</t>
    </r>
    <r>
      <rPr>
        <sz val="12"/>
        <rFont val="Arial"/>
        <family val="2"/>
      </rPr>
      <t xml:space="preserve"> [kJ/kg]</t>
    </r>
  </si>
  <si>
    <r>
      <t>x</t>
    </r>
    <r>
      <rPr>
        <vertAlign val="subscript"/>
        <sz val="12"/>
        <rFont val="Arial"/>
        <family val="2"/>
      </rPr>
      <t xml:space="preserve">5 </t>
    </r>
    <r>
      <rPr>
        <sz val="12"/>
        <rFont val="Arial"/>
        <family val="2"/>
      </rPr>
      <t>[kg/kg]</t>
    </r>
  </si>
  <si>
    <r>
      <t>Egale à x</t>
    </r>
    <r>
      <rPr>
        <vertAlign val="subscript"/>
        <sz val="12"/>
        <rFont val="Arial"/>
        <family val="2"/>
      </rPr>
      <t>4</t>
    </r>
  </si>
  <si>
    <r>
      <t>HR</t>
    </r>
    <r>
      <rPr>
        <vertAlign val="subscript"/>
        <sz val="12"/>
        <rFont val="Arial"/>
        <family val="2"/>
      </rPr>
      <t>5</t>
    </r>
    <r>
      <rPr>
        <sz val="12"/>
        <rFont val="Arial"/>
        <family val="2"/>
      </rPr>
      <t xml:space="preserve"> [%]</t>
    </r>
  </si>
  <si>
    <r>
      <t>pvs</t>
    </r>
    <r>
      <rPr>
        <vertAlign val="subscript"/>
        <sz val="12"/>
        <color indexed="9"/>
        <rFont val="Arial"/>
        <family val="2"/>
      </rPr>
      <t>5</t>
    </r>
    <r>
      <rPr>
        <sz val="12"/>
        <color indexed="9"/>
        <rFont val="Arial"/>
        <family val="2"/>
      </rPr>
      <t xml:space="preserve"> [Pa]</t>
    </r>
  </si>
  <si>
    <r>
      <t>x</t>
    </r>
    <r>
      <rPr>
        <vertAlign val="subscript"/>
        <sz val="12"/>
        <color indexed="9"/>
        <rFont val="Arial"/>
        <family val="2"/>
      </rPr>
      <t xml:space="preserve">s5 </t>
    </r>
    <r>
      <rPr>
        <sz val="12"/>
        <color indexed="9"/>
        <rFont val="Arial"/>
        <family val="2"/>
      </rPr>
      <t>[kg/kg]</t>
    </r>
  </si>
  <si>
    <t>9.</t>
  </si>
  <si>
    <t>Potentiel de rafraîchissement et consommation d'eau</t>
  </si>
  <si>
    <r>
      <t>q</t>
    </r>
    <r>
      <rPr>
        <vertAlign val="subscript"/>
        <sz val="12"/>
        <rFont val="Arial"/>
        <family val="2"/>
      </rPr>
      <t>eau</t>
    </r>
    <r>
      <rPr>
        <sz val="12"/>
        <rFont val="Arial"/>
        <family val="2"/>
      </rPr>
      <t xml:space="preserve"> = q</t>
    </r>
    <r>
      <rPr>
        <vertAlign val="subscript"/>
        <sz val="12"/>
        <rFont val="Arial"/>
        <family val="2"/>
      </rPr>
      <t>m</t>
    </r>
    <r>
      <rPr>
        <sz val="12"/>
        <rFont val="Arial"/>
        <family val="2"/>
      </rPr>
      <t>.(x</t>
    </r>
    <r>
      <rPr>
        <vertAlign val="subscript"/>
        <sz val="12"/>
        <rFont val="Arial"/>
        <family val="2"/>
      </rPr>
      <t>4</t>
    </r>
    <r>
      <rPr>
        <sz val="12"/>
        <rFont val="Arial"/>
        <family val="2"/>
      </rPr>
      <t xml:space="preserve"> - x</t>
    </r>
    <r>
      <rPr>
        <vertAlign val="subscript"/>
        <sz val="12"/>
        <rFont val="Arial"/>
        <family val="2"/>
      </rPr>
      <t>3</t>
    </r>
    <r>
      <rPr>
        <sz val="12"/>
        <rFont val="Arial"/>
        <family val="2"/>
      </rPr>
      <t>).3600</t>
    </r>
  </si>
  <si>
    <t>Potentiel de rafraîchissement sensible</t>
  </si>
  <si>
    <r>
      <t>P = q</t>
    </r>
    <r>
      <rPr>
        <vertAlign val="subscript"/>
        <sz val="12"/>
        <rFont val="Arial"/>
        <family val="2"/>
      </rPr>
      <t>m</t>
    </r>
    <r>
      <rPr>
        <sz val="12"/>
        <rFont val="Arial"/>
        <family val="0"/>
      </rPr>
      <t>.C</t>
    </r>
    <r>
      <rPr>
        <vertAlign val="subscript"/>
        <sz val="12"/>
        <rFont val="Arial"/>
        <family val="2"/>
      </rPr>
      <t>m</t>
    </r>
    <r>
      <rPr>
        <sz val="12"/>
        <rFont val="Arial"/>
        <family val="0"/>
      </rPr>
      <t>.(T</t>
    </r>
    <r>
      <rPr>
        <vertAlign val="subscript"/>
        <sz val="12"/>
        <rFont val="Arial"/>
        <family val="2"/>
      </rPr>
      <t>1</t>
    </r>
    <r>
      <rPr>
        <sz val="12"/>
        <rFont val="Arial"/>
        <family val="0"/>
      </rPr>
      <t>-T</t>
    </r>
    <r>
      <rPr>
        <vertAlign val="subscript"/>
        <sz val="12"/>
        <rFont val="Arial"/>
        <family val="2"/>
      </rPr>
      <t>2</t>
    </r>
    <r>
      <rPr>
        <sz val="12"/>
        <rFont val="Arial"/>
        <family val="0"/>
      </rPr>
      <t>)</t>
    </r>
  </si>
  <si>
    <t>Température de bulbe sec souhaitée</t>
  </si>
  <si>
    <t>Humidité relative souhaitée</t>
  </si>
  <si>
    <r>
      <t>h</t>
    </r>
    <r>
      <rPr>
        <vertAlign val="subscript"/>
        <sz val="12"/>
        <rFont val="Arial"/>
        <family val="2"/>
      </rPr>
      <t>h</t>
    </r>
  </si>
  <si>
    <r>
      <t>h</t>
    </r>
    <r>
      <rPr>
        <vertAlign val="subscript"/>
        <sz val="12"/>
        <rFont val="Arial"/>
        <family val="2"/>
      </rPr>
      <t>ech</t>
    </r>
  </si>
  <si>
    <r>
      <t>T</t>
    </r>
    <r>
      <rPr>
        <vertAlign val="subscript"/>
        <sz val="12"/>
        <rFont val="Arial"/>
        <family val="2"/>
      </rPr>
      <t xml:space="preserve">4 </t>
    </r>
    <r>
      <rPr>
        <sz val="12"/>
        <rFont val="Arial"/>
        <family val="2"/>
      </rPr>
      <t>= T</t>
    </r>
    <r>
      <rPr>
        <vertAlign val="subscript"/>
        <sz val="12"/>
        <rFont val="Arial"/>
        <family val="2"/>
      </rPr>
      <t>3</t>
    </r>
    <r>
      <rPr>
        <sz val="12"/>
        <rFont val="Symbol"/>
        <family val="1"/>
      </rPr>
      <t>-h</t>
    </r>
    <r>
      <rPr>
        <vertAlign val="subscript"/>
        <sz val="12"/>
        <rFont val="Arial"/>
        <family val="2"/>
      </rPr>
      <t>h</t>
    </r>
    <r>
      <rPr>
        <sz val="12"/>
        <rFont val="Arial"/>
        <family val="2"/>
      </rPr>
      <t>(T</t>
    </r>
    <r>
      <rPr>
        <vertAlign val="subscript"/>
        <sz val="12"/>
        <rFont val="Arial"/>
        <family val="2"/>
      </rPr>
      <t>3</t>
    </r>
    <r>
      <rPr>
        <sz val="12"/>
        <rFont val="Arial"/>
        <family val="2"/>
      </rPr>
      <t>-T</t>
    </r>
    <r>
      <rPr>
        <vertAlign val="subscript"/>
        <sz val="12"/>
        <rFont val="Arial"/>
        <family val="2"/>
      </rPr>
      <t>bh</t>
    </r>
    <r>
      <rPr>
        <sz val="12"/>
        <rFont val="Arial"/>
        <family val="2"/>
      </rPr>
      <t>)</t>
    </r>
  </si>
  <si>
    <r>
      <t>Identique à H</t>
    </r>
    <r>
      <rPr>
        <vertAlign val="subscript"/>
        <sz val="12"/>
        <rFont val="Arial"/>
        <family val="2"/>
      </rPr>
      <t>3</t>
    </r>
  </si>
  <si>
    <t>8.</t>
  </si>
  <si>
    <t>10.</t>
  </si>
  <si>
    <t>Rafraîchissement adiabatique par évaporation d'eau
Fonctionnement des Systèmes Evaporatifs Indirects Améliorés (S.E.I.A.)</t>
  </si>
  <si>
    <t>R</t>
  </si>
  <si>
    <t>Rendement de l'échangeur/humidificateur</t>
  </si>
  <si>
    <r>
      <t>h</t>
    </r>
    <r>
      <rPr>
        <sz val="12"/>
        <rFont val="Arial"/>
        <family val="0"/>
      </rPr>
      <t xml:space="preserve"> = (T</t>
    </r>
    <r>
      <rPr>
        <vertAlign val="subscript"/>
        <sz val="12"/>
        <rFont val="Arial"/>
        <family val="2"/>
      </rPr>
      <t>bh4</t>
    </r>
    <r>
      <rPr>
        <sz val="12"/>
        <rFont val="Arial"/>
        <family val="0"/>
      </rPr>
      <t>-T</t>
    </r>
    <r>
      <rPr>
        <vertAlign val="subscript"/>
        <sz val="12"/>
        <rFont val="Arial"/>
        <family val="2"/>
      </rPr>
      <t>r1</t>
    </r>
    <r>
      <rPr>
        <sz val="12"/>
        <rFont val="Arial"/>
        <family val="0"/>
      </rPr>
      <t>)/(T</t>
    </r>
    <r>
      <rPr>
        <vertAlign val="subscript"/>
        <sz val="12"/>
        <rFont val="Arial"/>
        <family val="2"/>
      </rPr>
      <t>1</t>
    </r>
    <r>
      <rPr>
        <sz val="12"/>
        <rFont val="Arial"/>
        <family val="0"/>
      </rPr>
      <t>-T</t>
    </r>
    <r>
      <rPr>
        <vertAlign val="subscript"/>
        <sz val="12"/>
        <rFont val="Arial"/>
        <family val="2"/>
      </rPr>
      <t>r1</t>
    </r>
    <r>
      <rPr>
        <sz val="12"/>
        <rFont val="Arial"/>
        <family val="0"/>
      </rPr>
      <t>)</t>
    </r>
  </si>
  <si>
    <t>Température de rosée</t>
  </si>
  <si>
    <r>
      <t>T</t>
    </r>
    <r>
      <rPr>
        <vertAlign val="subscript"/>
        <sz val="12"/>
        <rFont val="Arial"/>
        <family val="2"/>
      </rPr>
      <t xml:space="preserve">r1 </t>
    </r>
    <r>
      <rPr>
        <sz val="12"/>
        <rFont val="Arial"/>
        <family val="2"/>
      </rPr>
      <t>[°C]</t>
    </r>
  </si>
  <si>
    <t>Enthalpie spécifique au point de rosée</t>
  </si>
  <si>
    <r>
      <t>H</t>
    </r>
    <r>
      <rPr>
        <vertAlign val="subscript"/>
        <sz val="12"/>
        <rFont val="Arial"/>
        <family val="2"/>
      </rPr>
      <t>1</t>
    </r>
    <r>
      <rPr>
        <sz val="12"/>
        <rFont val="Arial"/>
        <family val="2"/>
      </rPr>
      <t>' [kJ/kg]</t>
    </r>
  </si>
  <si>
    <r>
      <t>q</t>
    </r>
    <r>
      <rPr>
        <vertAlign val="subscript"/>
        <sz val="12"/>
        <rFont val="Arial"/>
        <family val="2"/>
      </rPr>
      <t>m</t>
    </r>
    <r>
      <rPr>
        <sz val="12"/>
        <rFont val="Arial"/>
        <family val="0"/>
      </rPr>
      <t xml:space="preserve"> = q</t>
    </r>
    <r>
      <rPr>
        <vertAlign val="subscript"/>
        <sz val="12"/>
        <rFont val="Arial"/>
        <family val="2"/>
      </rPr>
      <t>v</t>
    </r>
    <r>
      <rPr>
        <sz val="12"/>
        <rFont val="Arial"/>
        <family val="0"/>
      </rPr>
      <t>.</t>
    </r>
    <r>
      <rPr>
        <sz val="12"/>
        <rFont val="Symbol"/>
        <family val="1"/>
      </rPr>
      <t>r</t>
    </r>
    <r>
      <rPr>
        <sz val="12"/>
        <rFont val="Arial"/>
        <family val="2"/>
      </rPr>
      <t>/R</t>
    </r>
    <r>
      <rPr>
        <sz val="12"/>
        <rFont val="Symbol"/>
        <family val="1"/>
      </rPr>
      <t>.</t>
    </r>
    <r>
      <rPr>
        <sz val="12"/>
        <rFont val="Arial"/>
        <family val="2"/>
      </rPr>
      <t>3 600</t>
    </r>
  </si>
  <si>
    <t>Caractéristiques de l'air en sortie d'échangeur/humidificateur (point 4)</t>
  </si>
  <si>
    <r>
      <t>T</t>
    </r>
    <r>
      <rPr>
        <vertAlign val="subscript"/>
        <sz val="12"/>
        <rFont val="Arial"/>
        <family val="2"/>
      </rPr>
      <t xml:space="preserve">bh4 </t>
    </r>
    <r>
      <rPr>
        <sz val="12"/>
        <rFont val="Arial"/>
        <family val="2"/>
      </rPr>
      <t>= T</t>
    </r>
    <r>
      <rPr>
        <vertAlign val="subscript"/>
        <sz val="12"/>
        <rFont val="Arial"/>
        <family val="2"/>
      </rPr>
      <t>r1</t>
    </r>
    <r>
      <rPr>
        <sz val="12"/>
        <rFont val="Arial"/>
        <family val="2"/>
      </rPr>
      <t>+</t>
    </r>
    <r>
      <rPr>
        <sz val="12"/>
        <rFont val="Symbol"/>
        <family val="1"/>
      </rPr>
      <t>h.</t>
    </r>
    <r>
      <rPr>
        <sz val="12"/>
        <rFont val="Arial"/>
        <family val="2"/>
      </rPr>
      <t>(T</t>
    </r>
    <r>
      <rPr>
        <vertAlign val="subscript"/>
        <sz val="12"/>
        <rFont val="Arial"/>
        <family val="2"/>
      </rPr>
      <t>1</t>
    </r>
    <r>
      <rPr>
        <sz val="12"/>
        <rFont val="Arial"/>
        <family val="2"/>
      </rPr>
      <t>-T</t>
    </r>
    <r>
      <rPr>
        <vertAlign val="subscript"/>
        <sz val="12"/>
        <rFont val="Arial"/>
        <family val="2"/>
      </rPr>
      <t>r1</t>
    </r>
    <r>
      <rPr>
        <sz val="12"/>
        <rFont val="Arial"/>
        <family val="2"/>
      </rPr>
      <t>)</t>
    </r>
  </si>
  <si>
    <r>
      <t>T</t>
    </r>
    <r>
      <rPr>
        <vertAlign val="subscript"/>
        <sz val="12"/>
        <rFont val="Arial"/>
        <family val="2"/>
      </rPr>
      <t xml:space="preserve">bh4 </t>
    </r>
    <r>
      <rPr>
        <sz val="12"/>
        <rFont val="Arial"/>
        <family val="2"/>
      </rPr>
      <t>[°C]</t>
    </r>
  </si>
  <si>
    <r>
      <t>T</t>
    </r>
    <r>
      <rPr>
        <vertAlign val="subscript"/>
        <sz val="12"/>
        <rFont val="Arial"/>
        <family val="2"/>
      </rPr>
      <t xml:space="preserve">4 </t>
    </r>
    <r>
      <rPr>
        <sz val="12"/>
        <rFont val="Arial"/>
        <family val="2"/>
      </rPr>
      <t>= T</t>
    </r>
    <r>
      <rPr>
        <vertAlign val="subscript"/>
        <sz val="12"/>
        <rFont val="Arial"/>
        <family val="2"/>
      </rPr>
      <t>bh4</t>
    </r>
  </si>
  <si>
    <r>
      <t>pvs</t>
    </r>
    <r>
      <rPr>
        <vertAlign val="subscript"/>
        <sz val="12"/>
        <rFont val="Arial"/>
        <family val="2"/>
      </rPr>
      <t>4</t>
    </r>
    <r>
      <rPr>
        <sz val="12"/>
        <rFont val="Arial"/>
        <family val="2"/>
      </rPr>
      <t xml:space="preserve"> [Pa]</t>
    </r>
  </si>
  <si>
    <t>Caractéristiques de l'air soufflé dans le local (point 2)</t>
  </si>
  <si>
    <r>
      <t>H</t>
    </r>
    <r>
      <rPr>
        <vertAlign val="subscript"/>
        <sz val="12"/>
        <rFont val="Arial"/>
        <family val="2"/>
      </rPr>
      <t>2</t>
    </r>
    <r>
      <rPr>
        <sz val="12"/>
        <rFont val="Arial"/>
        <family val="0"/>
      </rPr>
      <t>=MAX (H</t>
    </r>
    <r>
      <rPr>
        <vertAlign val="subscript"/>
        <sz val="12"/>
        <rFont val="Arial"/>
        <family val="2"/>
      </rPr>
      <t>1</t>
    </r>
    <r>
      <rPr>
        <sz val="12"/>
        <rFont val="Arial"/>
        <family val="0"/>
      </rPr>
      <t>';R.H</t>
    </r>
    <r>
      <rPr>
        <vertAlign val="subscript"/>
        <sz val="12"/>
        <rFont val="Arial"/>
        <family val="2"/>
      </rPr>
      <t>1</t>
    </r>
    <r>
      <rPr>
        <sz val="12"/>
        <rFont val="Arial"/>
        <family val="0"/>
      </rPr>
      <t>-</t>
    </r>
    <r>
      <rPr>
        <sz val="12"/>
        <rFont val="Arial"/>
        <family val="2"/>
      </rPr>
      <t>(R-1).H</t>
    </r>
    <r>
      <rPr>
        <vertAlign val="subscript"/>
        <sz val="12"/>
        <rFont val="Arial"/>
        <family val="2"/>
      </rPr>
      <t>4</t>
    </r>
    <r>
      <rPr>
        <sz val="12"/>
        <rFont val="Arial"/>
        <family val="2"/>
      </rPr>
      <t>)</t>
    </r>
  </si>
  <si>
    <r>
      <t>q</t>
    </r>
    <r>
      <rPr>
        <vertAlign val="subscript"/>
        <sz val="12"/>
        <rFont val="Arial"/>
        <family val="2"/>
      </rPr>
      <t>eau</t>
    </r>
    <r>
      <rPr>
        <sz val="12"/>
        <rFont val="Arial"/>
        <family val="2"/>
      </rPr>
      <t xml:space="preserve"> = q</t>
    </r>
    <r>
      <rPr>
        <vertAlign val="subscript"/>
        <sz val="12"/>
        <rFont val="Arial"/>
        <family val="2"/>
      </rPr>
      <t>m</t>
    </r>
    <r>
      <rPr>
        <sz val="12"/>
        <rFont val="Arial"/>
        <family val="2"/>
      </rPr>
      <t>.((R-1)/R).(x</t>
    </r>
    <r>
      <rPr>
        <vertAlign val="subscript"/>
        <sz val="12"/>
        <rFont val="Arial"/>
        <family val="2"/>
      </rPr>
      <t>4</t>
    </r>
    <r>
      <rPr>
        <sz val="12"/>
        <rFont val="Arial"/>
        <family val="2"/>
      </rPr>
      <t xml:space="preserve"> - x</t>
    </r>
    <r>
      <rPr>
        <vertAlign val="subscript"/>
        <sz val="12"/>
        <rFont val="Arial"/>
        <family val="2"/>
      </rPr>
      <t>2</t>
    </r>
    <r>
      <rPr>
        <sz val="12"/>
        <rFont val="Arial"/>
        <family val="2"/>
      </rPr>
      <t>).3600</t>
    </r>
  </si>
  <si>
    <t>Rafraîchissement adiabatique par évaporation d'eau
Prédimensionnement des Systèmes Evaporatifs Indirects Améliorés (S.E.I.A.)</t>
  </si>
  <si>
    <r>
      <t>q</t>
    </r>
    <r>
      <rPr>
        <vertAlign val="subscript"/>
        <sz val="12"/>
        <rFont val="Arial"/>
        <family val="2"/>
      </rPr>
      <t>v</t>
    </r>
    <r>
      <rPr>
        <sz val="12"/>
        <rFont val="Arial"/>
        <family val="0"/>
      </rPr>
      <t>=R*3600.P/(</t>
    </r>
    <r>
      <rPr>
        <sz val="12"/>
        <rFont val="Symbol"/>
        <family val="1"/>
      </rPr>
      <t>r</t>
    </r>
    <r>
      <rPr>
        <sz val="12"/>
        <rFont val="Arial"/>
        <family val="0"/>
      </rPr>
      <t>.C</t>
    </r>
    <r>
      <rPr>
        <vertAlign val="subscript"/>
        <sz val="12"/>
        <rFont val="Arial"/>
        <family val="2"/>
      </rPr>
      <t>m</t>
    </r>
    <r>
      <rPr>
        <sz val="12"/>
        <rFont val="Arial"/>
        <family val="0"/>
      </rPr>
      <t>.(T</t>
    </r>
    <r>
      <rPr>
        <vertAlign val="subscript"/>
        <sz val="12"/>
        <rFont val="Arial"/>
        <family val="2"/>
      </rPr>
      <t>3</t>
    </r>
    <r>
      <rPr>
        <sz val="12"/>
        <rFont val="Arial"/>
        <family val="0"/>
      </rPr>
      <t>-T</t>
    </r>
    <r>
      <rPr>
        <vertAlign val="subscript"/>
        <sz val="12"/>
        <rFont val="Arial"/>
        <family val="2"/>
      </rPr>
      <t>2</t>
    </r>
    <r>
      <rPr>
        <sz val="12"/>
        <rFont val="Arial"/>
        <family val="0"/>
      </rPr>
      <t>)</t>
    </r>
  </si>
  <si>
    <r>
      <t>t</t>
    </r>
    <r>
      <rPr>
        <sz val="12"/>
        <rFont val="Arial"/>
        <family val="0"/>
      </rPr>
      <t>=q</t>
    </r>
    <r>
      <rPr>
        <vertAlign val="subscript"/>
        <sz val="12"/>
        <rFont val="Arial"/>
        <family val="2"/>
      </rPr>
      <t>v</t>
    </r>
    <r>
      <rPr>
        <sz val="12"/>
        <rFont val="Arial"/>
        <family val="0"/>
      </rPr>
      <t>/R.V</t>
    </r>
  </si>
  <si>
    <r>
      <t>q</t>
    </r>
    <r>
      <rPr>
        <vertAlign val="subscript"/>
        <sz val="12"/>
        <rFont val="Arial"/>
        <family val="2"/>
      </rPr>
      <t>mt</t>
    </r>
    <r>
      <rPr>
        <sz val="12"/>
        <rFont val="Arial"/>
        <family val="0"/>
      </rPr>
      <t xml:space="preserve"> = q</t>
    </r>
    <r>
      <rPr>
        <vertAlign val="subscript"/>
        <sz val="12"/>
        <rFont val="Arial"/>
        <family val="2"/>
      </rPr>
      <t>v</t>
    </r>
    <r>
      <rPr>
        <sz val="12"/>
        <rFont val="Arial"/>
        <family val="0"/>
      </rPr>
      <t>.</t>
    </r>
    <r>
      <rPr>
        <sz val="12"/>
        <rFont val="Symbol"/>
        <family val="1"/>
      </rPr>
      <t>r/</t>
    </r>
    <r>
      <rPr>
        <sz val="12"/>
        <rFont val="Arial"/>
        <family val="2"/>
      </rPr>
      <t>3 600</t>
    </r>
  </si>
  <si>
    <r>
      <t>q</t>
    </r>
    <r>
      <rPr>
        <vertAlign val="subscript"/>
        <sz val="12"/>
        <rFont val="Arial"/>
        <family val="2"/>
      </rPr>
      <t>mt</t>
    </r>
    <r>
      <rPr>
        <sz val="12"/>
        <rFont val="Arial"/>
        <family val="0"/>
      </rPr>
      <t xml:space="preserve"> [kg/s]</t>
    </r>
  </si>
  <si>
    <r>
      <t>q</t>
    </r>
    <r>
      <rPr>
        <vertAlign val="subscript"/>
        <sz val="12"/>
        <rFont val="Arial"/>
        <family val="2"/>
      </rPr>
      <t>ml</t>
    </r>
    <r>
      <rPr>
        <sz val="12"/>
        <rFont val="Arial"/>
        <family val="0"/>
      </rPr>
      <t xml:space="preserve"> = q</t>
    </r>
    <r>
      <rPr>
        <vertAlign val="subscript"/>
        <sz val="12"/>
        <rFont val="Arial"/>
        <family val="2"/>
      </rPr>
      <t>v</t>
    </r>
    <r>
      <rPr>
        <sz val="12"/>
        <rFont val="Arial"/>
        <family val="0"/>
      </rPr>
      <t>.</t>
    </r>
    <r>
      <rPr>
        <sz val="12"/>
        <rFont val="Symbol"/>
        <family val="1"/>
      </rPr>
      <t>r</t>
    </r>
    <r>
      <rPr>
        <sz val="12"/>
        <rFont val="Arial"/>
        <family val="2"/>
      </rPr>
      <t>/R</t>
    </r>
    <r>
      <rPr>
        <sz val="12"/>
        <rFont val="Symbol"/>
        <family val="1"/>
      </rPr>
      <t>.</t>
    </r>
    <r>
      <rPr>
        <sz val="12"/>
        <rFont val="Arial"/>
        <family val="2"/>
      </rPr>
      <t>3 600</t>
    </r>
  </si>
  <si>
    <r>
      <t>q</t>
    </r>
    <r>
      <rPr>
        <vertAlign val="subscript"/>
        <sz val="12"/>
        <rFont val="Arial"/>
        <family val="2"/>
      </rPr>
      <t>ml</t>
    </r>
    <r>
      <rPr>
        <sz val="12"/>
        <rFont val="Arial"/>
        <family val="0"/>
      </rPr>
      <t xml:space="preserve"> [kg/s]</t>
    </r>
  </si>
  <si>
    <r>
      <t>q</t>
    </r>
    <r>
      <rPr>
        <vertAlign val="subscript"/>
        <sz val="12"/>
        <rFont val="Arial"/>
        <family val="2"/>
      </rPr>
      <t>mh</t>
    </r>
    <r>
      <rPr>
        <sz val="12"/>
        <rFont val="Arial"/>
        <family val="0"/>
      </rPr>
      <t xml:space="preserve"> =((R-1).q</t>
    </r>
    <r>
      <rPr>
        <vertAlign val="subscript"/>
        <sz val="12"/>
        <rFont val="Arial"/>
        <family val="2"/>
      </rPr>
      <t>v</t>
    </r>
    <r>
      <rPr>
        <sz val="12"/>
        <rFont val="Arial"/>
        <family val="0"/>
      </rPr>
      <t>.</t>
    </r>
    <r>
      <rPr>
        <sz val="12"/>
        <rFont val="Symbol"/>
        <family val="1"/>
      </rPr>
      <t>r)/(</t>
    </r>
    <r>
      <rPr>
        <sz val="12"/>
        <rFont val="Arial"/>
        <family val="2"/>
      </rPr>
      <t>3 600.R)</t>
    </r>
  </si>
  <si>
    <r>
      <t>q</t>
    </r>
    <r>
      <rPr>
        <vertAlign val="subscript"/>
        <sz val="12"/>
        <rFont val="Arial"/>
        <family val="2"/>
      </rPr>
      <t>mh</t>
    </r>
    <r>
      <rPr>
        <sz val="12"/>
        <rFont val="Arial"/>
        <family val="0"/>
      </rPr>
      <t xml:space="preserve"> [kg/s]</t>
    </r>
  </si>
  <si>
    <r>
      <t>q</t>
    </r>
    <r>
      <rPr>
        <vertAlign val="subscript"/>
        <sz val="12"/>
        <rFont val="Arial"/>
        <family val="2"/>
      </rPr>
      <t>eau</t>
    </r>
    <r>
      <rPr>
        <sz val="12"/>
        <rFont val="Arial"/>
        <family val="2"/>
      </rPr>
      <t xml:space="preserve"> = q</t>
    </r>
    <r>
      <rPr>
        <vertAlign val="subscript"/>
        <sz val="12"/>
        <rFont val="Arial"/>
        <family val="2"/>
      </rPr>
      <t>mh</t>
    </r>
    <r>
      <rPr>
        <sz val="12"/>
        <rFont val="Arial"/>
        <family val="2"/>
      </rPr>
      <t>.(x</t>
    </r>
    <r>
      <rPr>
        <vertAlign val="subscript"/>
        <sz val="12"/>
        <rFont val="Arial"/>
        <family val="2"/>
      </rPr>
      <t>4</t>
    </r>
    <r>
      <rPr>
        <sz val="12"/>
        <rFont val="Arial"/>
        <family val="2"/>
      </rPr>
      <t xml:space="preserve"> - x</t>
    </r>
    <r>
      <rPr>
        <vertAlign val="subscript"/>
        <sz val="12"/>
        <rFont val="Arial"/>
        <family val="2"/>
      </rPr>
      <t>2</t>
    </r>
    <r>
      <rPr>
        <sz val="12"/>
        <rFont val="Arial"/>
        <family val="2"/>
      </rPr>
      <t>).3600</t>
    </r>
  </si>
  <si>
    <t>Apports sensibles par l'air soufflé dans le local</t>
  </si>
  <si>
    <r>
      <t>P</t>
    </r>
    <r>
      <rPr>
        <vertAlign val="subscript"/>
        <sz val="12"/>
        <rFont val="Arial"/>
        <family val="2"/>
      </rPr>
      <t>av</t>
    </r>
    <r>
      <rPr>
        <sz val="12"/>
        <rFont val="Arial"/>
        <family val="0"/>
      </rPr>
      <t xml:space="preserve"> = q</t>
    </r>
    <r>
      <rPr>
        <vertAlign val="subscript"/>
        <sz val="12"/>
        <rFont val="Arial"/>
        <family val="2"/>
      </rPr>
      <t>ml</t>
    </r>
    <r>
      <rPr>
        <sz val="12"/>
        <rFont val="Arial"/>
        <family val="0"/>
      </rPr>
      <t>.C</t>
    </r>
    <r>
      <rPr>
        <vertAlign val="subscript"/>
        <sz val="12"/>
        <rFont val="Arial"/>
        <family val="2"/>
      </rPr>
      <t>m</t>
    </r>
    <r>
      <rPr>
        <sz val="12"/>
        <rFont val="Arial"/>
        <family val="0"/>
      </rPr>
      <t>.(T</t>
    </r>
    <r>
      <rPr>
        <vertAlign val="subscript"/>
        <sz val="12"/>
        <rFont val="Arial"/>
        <family val="2"/>
      </rPr>
      <t>1</t>
    </r>
    <r>
      <rPr>
        <sz val="12"/>
        <rFont val="Arial"/>
        <family val="0"/>
      </rPr>
      <t>-T</t>
    </r>
    <r>
      <rPr>
        <vertAlign val="subscript"/>
        <sz val="12"/>
        <rFont val="Arial"/>
        <family val="2"/>
      </rPr>
      <t>3</t>
    </r>
    <r>
      <rPr>
        <sz val="12"/>
        <rFont val="Arial"/>
        <family val="0"/>
      </rPr>
      <t>)</t>
    </r>
  </si>
  <si>
    <r>
      <t>P</t>
    </r>
    <r>
      <rPr>
        <vertAlign val="subscript"/>
        <sz val="12"/>
        <rFont val="Arial"/>
        <family val="2"/>
      </rPr>
      <t>T</t>
    </r>
    <r>
      <rPr>
        <sz val="12"/>
        <rFont val="Arial"/>
        <family val="0"/>
      </rPr>
      <t xml:space="preserve"> = q</t>
    </r>
    <r>
      <rPr>
        <vertAlign val="subscript"/>
        <sz val="12"/>
        <rFont val="Arial"/>
        <family val="2"/>
      </rPr>
      <t>ml</t>
    </r>
    <r>
      <rPr>
        <sz val="12"/>
        <rFont val="Arial"/>
        <family val="0"/>
      </rPr>
      <t>.C</t>
    </r>
    <r>
      <rPr>
        <vertAlign val="subscript"/>
        <sz val="12"/>
        <rFont val="Arial"/>
        <family val="2"/>
      </rPr>
      <t>m</t>
    </r>
    <r>
      <rPr>
        <sz val="12"/>
        <rFont val="Arial"/>
        <family val="0"/>
      </rPr>
      <t>.(T</t>
    </r>
    <r>
      <rPr>
        <vertAlign val="subscript"/>
        <sz val="12"/>
        <rFont val="Arial"/>
        <family val="2"/>
      </rPr>
      <t>1</t>
    </r>
    <r>
      <rPr>
        <sz val="12"/>
        <rFont val="Arial"/>
        <family val="0"/>
      </rPr>
      <t>-T</t>
    </r>
    <r>
      <rPr>
        <vertAlign val="subscript"/>
        <sz val="12"/>
        <rFont val="Arial"/>
        <family val="2"/>
      </rPr>
      <t>2</t>
    </r>
    <r>
      <rPr>
        <sz val="12"/>
        <rFont val="Arial"/>
        <family val="0"/>
      </rPr>
      <t>)</t>
    </r>
  </si>
  <si>
    <r>
      <t>P</t>
    </r>
    <r>
      <rPr>
        <vertAlign val="subscript"/>
        <sz val="12"/>
        <rFont val="Arial"/>
        <family val="2"/>
      </rPr>
      <t xml:space="preserve">n </t>
    </r>
    <r>
      <rPr>
        <sz val="12"/>
        <rFont val="Arial"/>
        <family val="0"/>
      </rPr>
      <t>= P</t>
    </r>
    <r>
      <rPr>
        <vertAlign val="subscript"/>
        <sz val="12"/>
        <rFont val="Arial"/>
        <family val="2"/>
      </rPr>
      <t>T</t>
    </r>
    <r>
      <rPr>
        <sz val="12"/>
        <rFont val="Arial"/>
        <family val="0"/>
      </rPr>
      <t xml:space="preserve"> - P</t>
    </r>
    <r>
      <rPr>
        <vertAlign val="subscript"/>
        <sz val="12"/>
        <rFont val="Arial"/>
        <family val="2"/>
      </rPr>
      <t xml:space="preserve">av </t>
    </r>
    <r>
      <rPr>
        <sz val="12"/>
        <rFont val="Arial"/>
        <family val="2"/>
      </rPr>
      <t>= q</t>
    </r>
    <r>
      <rPr>
        <vertAlign val="subscript"/>
        <sz val="12"/>
        <rFont val="Arial"/>
        <family val="2"/>
      </rPr>
      <t>ml</t>
    </r>
    <r>
      <rPr>
        <sz val="12"/>
        <rFont val="Arial"/>
        <family val="2"/>
      </rPr>
      <t>.C</t>
    </r>
    <r>
      <rPr>
        <vertAlign val="subscript"/>
        <sz val="12"/>
        <rFont val="Arial"/>
        <family val="2"/>
      </rPr>
      <t>m</t>
    </r>
    <r>
      <rPr>
        <sz val="12"/>
        <rFont val="Arial"/>
        <family val="2"/>
      </rPr>
      <t>.(T</t>
    </r>
    <r>
      <rPr>
        <vertAlign val="subscript"/>
        <sz val="12"/>
        <rFont val="Arial"/>
        <family val="2"/>
      </rPr>
      <t>3</t>
    </r>
    <r>
      <rPr>
        <sz val="12"/>
        <rFont val="Arial"/>
        <family val="2"/>
      </rPr>
      <t>-T</t>
    </r>
    <r>
      <rPr>
        <vertAlign val="subscript"/>
        <sz val="12"/>
        <rFont val="Arial"/>
        <family val="2"/>
      </rPr>
      <t>2</t>
    </r>
    <r>
      <rPr>
        <sz val="12"/>
        <rFont val="Arial"/>
        <family val="2"/>
      </rPr>
      <t>)</t>
    </r>
  </si>
  <si>
    <t>Rafraîchissement adiabatique par évaporation d'eau
Fonctionnement des Systèmes Evaporatifs Directs (S.E.D.)</t>
  </si>
  <si>
    <t>Rafraîchissement adiabatique par évaporation d'eau
Pré-dimensionnement des Systèmes Evaporatifs Directs (S.E.D.)</t>
  </si>
  <si>
    <t>Rafraîchissement adiabatique par évaporation d'eau
Fonctionnement des Systèmes Evaporatifs Indirects (S.E.I.)</t>
  </si>
  <si>
    <t>Rafraîchissement adiabatique par évaporation d'eau
Prédimensionnement des Systèmes Evaporatifs Indirects (S.E.I.)</t>
  </si>
  <si>
    <t>Signification</t>
  </si>
  <si>
    <t>Symboles utilisés</t>
  </si>
  <si>
    <t>Unité S.I.</t>
  </si>
  <si>
    <t>Enthalpie</t>
  </si>
  <si>
    <t>Puissance</t>
  </si>
  <si>
    <t>Pression de vapeur saturante</t>
  </si>
  <si>
    <t>Débit masse d'eau</t>
  </si>
  <si>
    <t>Humidité spécifique à saturation</t>
  </si>
  <si>
    <t>Altitude</t>
  </si>
  <si>
    <t>Capacité thermique massique</t>
  </si>
  <si>
    <t>H</t>
  </si>
  <si>
    <t>[kJ/kg]</t>
  </si>
  <si>
    <t>HR</t>
  </si>
  <si>
    <t>P</t>
  </si>
  <si>
    <t>pvs</t>
  </si>
  <si>
    <r>
      <t xml:space="preserve">r </t>
    </r>
  </si>
  <si>
    <r>
      <t>T</t>
    </r>
  </si>
  <si>
    <r>
      <t>x</t>
    </r>
  </si>
  <si>
    <t>Z</t>
  </si>
  <si>
    <t xml:space="preserve"> [m]</t>
  </si>
  <si>
    <t>[%]</t>
  </si>
  <si>
    <t>[kW]</t>
  </si>
  <si>
    <t>[kg/h]</t>
  </si>
  <si>
    <t>[kg/s]</t>
  </si>
  <si>
    <t>[°C]</t>
  </si>
  <si>
    <t>[kg/kg]</t>
  </si>
  <si>
    <t>[m]</t>
  </si>
  <si>
    <t>Débit masse</t>
  </si>
  <si>
    <t>Débit volume</t>
  </si>
  <si>
    <t>Masse volumique</t>
  </si>
  <si>
    <t>Consommation spécifique</t>
  </si>
  <si>
    <t>Hauteur</t>
  </si>
  <si>
    <t>Puissance absorbée</t>
  </si>
  <si>
    <t>Puissance affectée à l'air neuf</t>
  </si>
  <si>
    <t>Puissance nette</t>
  </si>
  <si>
    <t>Puissance surfacique</t>
  </si>
  <si>
    <t xml:space="preserve"> [W/m²]</t>
  </si>
  <si>
    <t>Puissance totale</t>
  </si>
  <si>
    <t>Débit volume d'air neuf</t>
  </si>
  <si>
    <t>Surface</t>
  </si>
  <si>
    <t>S</t>
  </si>
  <si>
    <t xml:space="preserve"> [m²]</t>
  </si>
  <si>
    <t>V</t>
  </si>
  <si>
    <t>Rapport entre débits</t>
  </si>
  <si>
    <t>Humidité spécifique (ou absolue ou teneur en eau)</t>
  </si>
  <si>
    <t>[J/kg]</t>
  </si>
  <si>
    <t>[W]</t>
  </si>
  <si>
    <t>[g/kg]</t>
  </si>
  <si>
    <t>t</t>
  </si>
  <si>
    <t>Taux de renouvellement d'air ou de ventilation</t>
  </si>
  <si>
    <t>FEUILLES DE CALCUL "EVAPEAU"</t>
  </si>
  <si>
    <r>
      <t>C</t>
    </r>
    <r>
      <rPr>
        <vertAlign val="subscript"/>
        <sz val="11"/>
        <rFont val="Arial"/>
        <family val="2"/>
      </rPr>
      <t>m</t>
    </r>
  </si>
  <si>
    <r>
      <t>C</t>
    </r>
    <r>
      <rPr>
        <vertAlign val="subscript"/>
        <sz val="11"/>
        <rFont val="Arial"/>
        <family val="2"/>
      </rPr>
      <t>s</t>
    </r>
  </si>
  <si>
    <r>
      <t xml:space="preserve"> [W/(m</t>
    </r>
    <r>
      <rPr>
        <vertAlign val="superscript"/>
        <sz val="11"/>
        <rFont val="Arial"/>
        <family val="2"/>
      </rPr>
      <t>3</t>
    </r>
    <r>
      <rPr>
        <sz val="11"/>
        <rFont val="Arial"/>
        <family val="0"/>
      </rPr>
      <t>/h)]</t>
    </r>
  </si>
  <si>
    <r>
      <t>P</t>
    </r>
    <r>
      <rPr>
        <vertAlign val="subscript"/>
        <sz val="11"/>
        <rFont val="Arial"/>
        <family val="2"/>
      </rPr>
      <t>a</t>
    </r>
  </si>
  <si>
    <r>
      <t>P</t>
    </r>
    <r>
      <rPr>
        <vertAlign val="subscript"/>
        <sz val="11"/>
        <rFont val="Arial"/>
        <family val="2"/>
      </rPr>
      <t>an</t>
    </r>
  </si>
  <si>
    <r>
      <t>P</t>
    </r>
    <r>
      <rPr>
        <vertAlign val="subscript"/>
        <sz val="11"/>
        <rFont val="Arial"/>
        <family val="2"/>
      </rPr>
      <t>n</t>
    </r>
  </si>
  <si>
    <r>
      <t>P</t>
    </r>
    <r>
      <rPr>
        <vertAlign val="subscript"/>
        <sz val="11"/>
        <rFont val="Arial"/>
        <family val="2"/>
      </rPr>
      <t>s</t>
    </r>
  </si>
  <si>
    <r>
      <t>P</t>
    </r>
    <r>
      <rPr>
        <vertAlign val="subscript"/>
        <sz val="11"/>
        <rFont val="Arial"/>
        <family val="2"/>
      </rPr>
      <t>T</t>
    </r>
  </si>
  <si>
    <r>
      <t>q</t>
    </r>
    <r>
      <rPr>
        <vertAlign val="subscript"/>
        <sz val="11"/>
        <rFont val="Arial"/>
        <family val="2"/>
      </rPr>
      <t>m</t>
    </r>
  </si>
  <si>
    <r>
      <t>q</t>
    </r>
    <r>
      <rPr>
        <vertAlign val="subscript"/>
        <sz val="11"/>
        <rFont val="Arial"/>
        <family val="2"/>
      </rPr>
      <t>eau</t>
    </r>
  </si>
  <si>
    <r>
      <t>q</t>
    </r>
    <r>
      <rPr>
        <vertAlign val="subscript"/>
        <sz val="11"/>
        <rFont val="Arial"/>
        <family val="2"/>
      </rPr>
      <t>v</t>
    </r>
  </si>
  <si>
    <r>
      <t>[m</t>
    </r>
    <r>
      <rPr>
        <vertAlign val="superscript"/>
        <sz val="11"/>
        <rFont val="Arial"/>
        <family val="2"/>
      </rPr>
      <t>3</t>
    </r>
    <r>
      <rPr>
        <sz val="11"/>
        <rFont val="Arial"/>
        <family val="0"/>
      </rPr>
      <t>/s]</t>
    </r>
  </si>
  <si>
    <r>
      <t>[m</t>
    </r>
    <r>
      <rPr>
        <vertAlign val="superscript"/>
        <sz val="11"/>
        <rFont val="Arial"/>
        <family val="2"/>
      </rPr>
      <t>3</t>
    </r>
    <r>
      <rPr>
        <sz val="11"/>
        <rFont val="Arial"/>
        <family val="0"/>
      </rPr>
      <t>/h]</t>
    </r>
  </si>
  <si>
    <r>
      <t>q</t>
    </r>
    <r>
      <rPr>
        <vertAlign val="subscript"/>
        <sz val="11"/>
        <rFont val="Arial"/>
        <family val="2"/>
      </rPr>
      <t>van</t>
    </r>
  </si>
  <si>
    <r>
      <t>[</t>
    </r>
    <r>
      <rPr>
        <sz val="11"/>
        <rFont val="Arial"/>
        <family val="2"/>
      </rPr>
      <t>kg/m</t>
    </r>
    <r>
      <rPr>
        <vertAlign val="superscript"/>
        <sz val="11"/>
        <rFont val="Symbol"/>
        <family val="1"/>
      </rPr>
      <t>3</t>
    </r>
    <r>
      <rPr>
        <sz val="11"/>
        <rFont val="Symbol"/>
        <family val="1"/>
      </rPr>
      <t>]</t>
    </r>
  </si>
  <si>
    <r>
      <t>[h</t>
    </r>
    <r>
      <rPr>
        <vertAlign val="subscript"/>
        <sz val="11"/>
        <rFont val="Arial"/>
        <family val="2"/>
      </rPr>
      <t>-1</t>
    </r>
    <r>
      <rPr>
        <sz val="11"/>
        <rFont val="Arial"/>
        <family val="2"/>
      </rPr>
      <t>]</t>
    </r>
  </si>
  <si>
    <r>
      <t xml:space="preserve"> [m</t>
    </r>
    <r>
      <rPr>
        <vertAlign val="superscript"/>
        <sz val="11"/>
        <rFont val="Arial"/>
        <family val="2"/>
      </rPr>
      <t>3</t>
    </r>
    <r>
      <rPr>
        <sz val="11"/>
        <rFont val="Arial"/>
        <family val="0"/>
      </rPr>
      <t>]</t>
    </r>
  </si>
  <si>
    <r>
      <t>T</t>
    </r>
    <r>
      <rPr>
        <vertAlign val="subscript"/>
        <sz val="11"/>
        <rFont val="Arial"/>
        <family val="2"/>
      </rPr>
      <t>bh</t>
    </r>
  </si>
  <si>
    <r>
      <t>x</t>
    </r>
    <r>
      <rPr>
        <vertAlign val="subscript"/>
        <sz val="11"/>
        <rFont val="Arial"/>
        <family val="2"/>
      </rPr>
      <t>s</t>
    </r>
  </si>
  <si>
    <t>Registre de dosage sur l'air</t>
  </si>
  <si>
    <t>Caisson de ventilation</t>
  </si>
  <si>
    <t>Filtre à air</t>
  </si>
  <si>
    <t>Humidificateur adiabatique (à évaporation d'eau)</t>
  </si>
  <si>
    <t>Echangeur/humidificateur</t>
  </si>
  <si>
    <t xml:space="preserve">R </t>
  </si>
  <si>
    <r>
      <t>T</t>
    </r>
    <r>
      <rPr>
        <vertAlign val="subscript"/>
        <sz val="11"/>
        <rFont val="Arial"/>
        <family val="2"/>
      </rPr>
      <t>r</t>
    </r>
  </si>
  <si>
    <t>François VALLET</t>
  </si>
  <si>
    <t>ENERVAL</t>
  </si>
  <si>
    <t>33 rue Edouard Herriot</t>
  </si>
  <si>
    <t>Mél. : francois.vallet@laposte.net</t>
  </si>
  <si>
    <t>13090 AIX EN PROVENCE</t>
  </si>
  <si>
    <t>Capacité thermique massique de l'air</t>
  </si>
  <si>
    <t>Rapport débit entrant/débit soufflé dans le local</t>
  </si>
  <si>
    <t>Echangeur de chaleur air/air</t>
  </si>
  <si>
    <t>Tél. : 04 42 20 61 46</t>
  </si>
  <si>
    <t>Les feuilles de calcul qui suivent permettent de simuler le fonctionnement en régime établi et de pré-dimensionner trois types de systèmes de rafraîchissement à évaporation d'eau .
- évaporatifs directs (S.E.D.)
- évaporatifs indirects (S.E.I.)
- évaporatifs indirects améliorés (S.E.I.A.).</t>
  </si>
  <si>
    <r>
      <t>Les valeurs suivantes (supposées constantes) ont été utilisées pour faire les calculs :
- Capacité thermique massique de l'air C</t>
    </r>
    <r>
      <rPr>
        <vertAlign val="subscript"/>
        <sz val="11"/>
        <rFont val="Arial"/>
        <family val="2"/>
      </rPr>
      <t>ma</t>
    </r>
    <r>
      <rPr>
        <sz val="11"/>
        <rFont val="Arial"/>
        <family val="0"/>
      </rPr>
      <t xml:space="preserve"> = 1,006 kJ/kg.K 
- Capacité thermique massique de la vapeur d'eau C</t>
    </r>
    <r>
      <rPr>
        <vertAlign val="subscript"/>
        <sz val="11"/>
        <rFont val="Arial"/>
        <family val="2"/>
      </rPr>
      <t>mve</t>
    </r>
    <r>
      <rPr>
        <sz val="11"/>
        <rFont val="Arial"/>
        <family val="0"/>
      </rPr>
      <t xml:space="preserve"> = 1,830 kJ/kg.K
- Chaleur latente de vaporisation de l'eau L</t>
    </r>
    <r>
      <rPr>
        <vertAlign val="subscript"/>
        <sz val="11"/>
        <rFont val="Arial"/>
        <family val="2"/>
      </rPr>
      <t>eau</t>
    </r>
    <r>
      <rPr>
        <sz val="11"/>
        <rFont val="Arial"/>
        <family val="0"/>
      </rPr>
      <t xml:space="preserve"> = 2 501 kJ/kg
- Rapport entre masse molaire de la vapeur d'eau et masse molaire de l'air </t>
    </r>
    <r>
      <rPr>
        <sz val="11"/>
        <rFont val="Symbol"/>
        <family val="1"/>
      </rPr>
      <t>d</t>
    </r>
    <r>
      <rPr>
        <sz val="11"/>
        <rFont val="Arial"/>
        <family val="0"/>
      </rPr>
      <t xml:space="preserve"> = 0,622
- Constante de l'air supposé gaz parfait R</t>
    </r>
    <r>
      <rPr>
        <vertAlign val="subscript"/>
        <sz val="11"/>
        <rFont val="Arial"/>
        <family val="2"/>
      </rPr>
      <t>a</t>
    </r>
    <r>
      <rPr>
        <sz val="11"/>
        <rFont val="Arial"/>
        <family val="0"/>
      </rPr>
      <t xml:space="preserve"> = 287,05 J/kg.K
- Constante de la vapeur d'eau supposée gaz parfait R</t>
    </r>
    <r>
      <rPr>
        <vertAlign val="subscript"/>
        <sz val="11"/>
        <rFont val="Arial"/>
        <family val="2"/>
      </rPr>
      <t>ve</t>
    </r>
    <r>
      <rPr>
        <sz val="11"/>
        <rFont val="Arial"/>
        <family val="0"/>
      </rPr>
      <t xml:space="preserve"> = 461,24 J/kg.K</t>
    </r>
  </si>
  <si>
    <t>Unité utilisée</t>
  </si>
  <si>
    <t>Appareil représenté</t>
  </si>
  <si>
    <t>Auteur des feuilles de calcul</t>
  </si>
  <si>
    <t>Débit volume d'air en entrée du système de rafraîchissement</t>
  </si>
  <si>
    <t>Débit masse d'air traité</t>
  </si>
  <si>
    <t>Débit volume d'air neuf hygiénique</t>
  </si>
  <si>
    <t>Débit masse d'eau évaporée</t>
  </si>
  <si>
    <t>Débit volume d'air nécessaire</t>
  </si>
  <si>
    <r>
      <t>x</t>
    </r>
    <r>
      <rPr>
        <vertAlign val="subscript"/>
        <sz val="12"/>
        <color indexed="9"/>
        <rFont val="Arial"/>
        <family val="2"/>
      </rPr>
      <t xml:space="preserve">3 </t>
    </r>
    <r>
      <rPr>
        <sz val="12"/>
        <color indexed="9"/>
        <rFont val="Arial"/>
        <family val="2"/>
      </rPr>
      <t>[kg/kg]</t>
    </r>
  </si>
  <si>
    <t>Débit masse d'air soufflé/évacué du local</t>
  </si>
  <si>
    <r>
      <t>P = q</t>
    </r>
    <r>
      <rPr>
        <vertAlign val="subscript"/>
        <sz val="12"/>
        <rFont val="Arial"/>
        <family val="2"/>
      </rPr>
      <t>m</t>
    </r>
    <r>
      <rPr>
        <sz val="12"/>
        <rFont val="Arial"/>
        <family val="0"/>
      </rPr>
      <t>.C</t>
    </r>
    <r>
      <rPr>
        <vertAlign val="subscript"/>
        <sz val="12"/>
        <rFont val="Arial"/>
        <family val="2"/>
      </rPr>
      <t>m</t>
    </r>
    <r>
      <rPr>
        <sz val="12"/>
        <rFont val="Arial"/>
        <family val="0"/>
      </rPr>
      <t>.(T</t>
    </r>
    <r>
      <rPr>
        <vertAlign val="subscript"/>
        <sz val="12"/>
        <rFont val="Arial"/>
        <family val="2"/>
      </rPr>
      <t>1</t>
    </r>
    <r>
      <rPr>
        <sz val="12"/>
        <rFont val="Arial"/>
        <family val="0"/>
      </rPr>
      <t>-T</t>
    </r>
    <r>
      <rPr>
        <vertAlign val="subscript"/>
        <sz val="12"/>
        <rFont val="Arial"/>
        <family val="2"/>
      </rPr>
      <t>2</t>
    </r>
    <r>
      <rPr>
        <sz val="12"/>
        <rFont val="Arial"/>
        <family val="0"/>
      </rPr>
      <t>)/R</t>
    </r>
  </si>
  <si>
    <t>Débit volume total d'air soufflé dans le système</t>
  </si>
  <si>
    <t>Débit masse total d'air soufflé dans le système</t>
  </si>
  <si>
    <t>Débit masse d'air soufflé dans le local</t>
  </si>
  <si>
    <t>Débit masse d'air humidifié et rejeté à l'extérieur</t>
  </si>
  <si>
    <t>Les résultats des calculs ne sont valables que pour des températures de bulbe sec comprises entre 0 et 50°C et pour des altitudes comprises entre 0 et 500m.
L'échauffement de l'air, lié au fonctionnement des ventilateurs, n'est pas pris en compte dans les calculs.
L'effet de refroidissement de l'air, lié à une température d'eau inférieure à la température d'air, n'est pas non plus pris en compte.
Les débits d'eau évaporée sont des valeurs théoriques qui ne tiennent pas compte des débits nécessaires pour éviter la concentration en sels minéraux.</t>
  </si>
  <si>
    <r>
      <t xml:space="preserve">r </t>
    </r>
    <r>
      <rPr>
        <sz val="12"/>
        <rFont val="Arial"/>
        <family val="0"/>
      </rPr>
      <t>[kg/m</t>
    </r>
    <r>
      <rPr>
        <vertAlign val="superscript"/>
        <sz val="12"/>
        <rFont val="Arial"/>
        <family val="2"/>
      </rPr>
      <t>3</t>
    </r>
    <r>
      <rPr>
        <sz val="12"/>
        <rFont val="Arial"/>
        <family val="0"/>
      </rPr>
      <t>]</t>
    </r>
  </si>
  <si>
    <r>
      <t>r</t>
    </r>
    <r>
      <rPr>
        <vertAlign val="subscript"/>
        <sz val="12"/>
        <rFont val="Symbol"/>
        <family val="1"/>
      </rPr>
      <t>1</t>
    </r>
    <r>
      <rPr>
        <sz val="12"/>
        <rFont val="Symbol"/>
        <family val="1"/>
      </rPr>
      <t xml:space="preserve"> </t>
    </r>
    <r>
      <rPr>
        <sz val="12"/>
        <rFont val="Arial"/>
        <family val="0"/>
      </rPr>
      <t>[kg/m</t>
    </r>
    <r>
      <rPr>
        <vertAlign val="superscript"/>
        <sz val="12"/>
        <rFont val="Arial"/>
        <family val="2"/>
      </rPr>
      <t>3</t>
    </r>
    <r>
      <rPr>
        <sz val="12"/>
        <rFont val="Arial"/>
        <family val="0"/>
      </rPr>
      <t>]</t>
    </r>
  </si>
</sst>
</file>

<file path=xl/styles.xml><?xml version="1.0" encoding="utf-8"?>
<styleSheet xmlns="http://schemas.openxmlformats.org/spreadsheetml/2006/main">
  <numFmts count="12">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
    <numFmt numFmtId="165" formatCode="#,##0.000"/>
    <numFmt numFmtId="166" formatCode="#,##0.0"/>
    <numFmt numFmtId="167" formatCode="#,##0.0000"/>
  </numFmts>
  <fonts count="19">
    <font>
      <sz val="10"/>
      <name val="Arial"/>
      <family val="0"/>
    </font>
    <font>
      <b/>
      <sz val="12"/>
      <name val="Arial"/>
      <family val="2"/>
    </font>
    <font>
      <sz val="12"/>
      <name val="Arial"/>
      <family val="0"/>
    </font>
    <font>
      <vertAlign val="superscript"/>
      <sz val="12"/>
      <name val="Arial"/>
      <family val="2"/>
    </font>
    <font>
      <vertAlign val="subscript"/>
      <sz val="12"/>
      <name val="Arial"/>
      <family val="2"/>
    </font>
    <font>
      <sz val="12"/>
      <name val="Symbol"/>
      <family val="1"/>
    </font>
    <font>
      <u val="single"/>
      <sz val="12"/>
      <name val="Arial"/>
      <family val="2"/>
    </font>
    <font>
      <i/>
      <sz val="12"/>
      <name val="Arial"/>
      <family val="2"/>
    </font>
    <font>
      <sz val="12"/>
      <color indexed="9"/>
      <name val="Arial"/>
      <family val="2"/>
    </font>
    <font>
      <vertAlign val="subscript"/>
      <sz val="12"/>
      <color indexed="9"/>
      <name val="Arial"/>
      <family val="2"/>
    </font>
    <font>
      <vertAlign val="subscript"/>
      <sz val="12"/>
      <name val="Symbol"/>
      <family val="1"/>
    </font>
    <font>
      <b/>
      <sz val="11"/>
      <name val="Arial"/>
      <family val="2"/>
    </font>
    <font>
      <sz val="11"/>
      <name val="Arial"/>
      <family val="0"/>
    </font>
    <font>
      <vertAlign val="subscript"/>
      <sz val="11"/>
      <name val="Arial"/>
      <family val="2"/>
    </font>
    <font>
      <vertAlign val="superscript"/>
      <sz val="11"/>
      <name val="Arial"/>
      <family val="2"/>
    </font>
    <font>
      <sz val="11"/>
      <name val="Symbol"/>
      <family val="1"/>
    </font>
    <font>
      <vertAlign val="superscript"/>
      <sz val="11"/>
      <name val="Symbol"/>
      <family val="1"/>
    </font>
    <font>
      <sz val="11"/>
      <color indexed="9"/>
      <name val="Arial"/>
      <family val="2"/>
    </font>
    <font>
      <u val="single"/>
      <sz val="11"/>
      <name val="Arial"/>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2" fillId="2" borderId="1" xfId="0" applyFont="1" applyFill="1" applyBorder="1" applyAlignment="1" applyProtection="1">
      <alignment/>
      <protection locked="0"/>
    </xf>
    <xf numFmtId="166" fontId="2" fillId="2" borderId="1" xfId="0" applyNumberFormat="1" applyFont="1" applyFill="1" applyBorder="1" applyAlignment="1" applyProtection="1">
      <alignment/>
      <protection locked="0"/>
    </xf>
    <xf numFmtId="3" fontId="2" fillId="0" borderId="1" xfId="0" applyNumberFormat="1" applyFont="1" applyFill="1" applyBorder="1" applyAlignment="1">
      <alignment/>
    </xf>
    <xf numFmtId="0" fontId="5" fillId="0" borderId="0" xfId="0" applyFont="1" applyAlignment="1">
      <alignment/>
    </xf>
    <xf numFmtId="0" fontId="5" fillId="0" borderId="0" xfId="0" applyFont="1" applyAlignment="1">
      <alignment horizontal="center"/>
    </xf>
    <xf numFmtId="4" fontId="2" fillId="2" borderId="2" xfId="0" applyNumberFormat="1" applyFont="1" applyFill="1" applyBorder="1" applyAlignment="1" applyProtection="1">
      <alignment/>
      <protection locked="0"/>
    </xf>
    <xf numFmtId="0" fontId="6" fillId="0" borderId="0" xfId="0" applyFont="1" applyAlignment="1">
      <alignment/>
    </xf>
    <xf numFmtId="0" fontId="2" fillId="0" borderId="0" xfId="0" applyFont="1" applyAlignment="1">
      <alignment/>
    </xf>
    <xf numFmtId="0" fontId="7" fillId="0" borderId="0" xfId="0" applyFont="1" applyAlignment="1">
      <alignment/>
    </xf>
    <xf numFmtId="0" fontId="2" fillId="0" borderId="0" xfId="0" applyFont="1" applyAlignment="1">
      <alignment horizontal="center"/>
    </xf>
    <xf numFmtId="4" fontId="2" fillId="2" borderId="1" xfId="0" applyNumberFormat="1" applyFont="1" applyFill="1" applyBorder="1" applyAlignment="1" applyProtection="1">
      <alignment/>
      <protection locked="0"/>
    </xf>
    <xf numFmtId="4" fontId="2" fillId="0" borderId="0" xfId="0" applyNumberFormat="1" applyFont="1" applyAlignment="1">
      <alignment/>
    </xf>
    <xf numFmtId="0" fontId="0" fillId="0" borderId="3" xfId="0" applyBorder="1" applyAlignment="1">
      <alignment vertical="center"/>
    </xf>
    <xf numFmtId="0" fontId="0" fillId="0" borderId="4" xfId="0" applyBorder="1" applyAlignment="1">
      <alignment vertical="center"/>
    </xf>
    <xf numFmtId="164" fontId="2" fillId="2" borderId="2" xfId="0" applyNumberFormat="1" applyFont="1" applyFill="1" applyBorder="1" applyAlignment="1" applyProtection="1">
      <alignment/>
      <protection locked="0"/>
    </xf>
    <xf numFmtId="3" fontId="2" fillId="0" borderId="1" xfId="0" applyNumberFormat="1" applyFont="1" applyFill="1" applyBorder="1" applyAlignment="1" applyProtection="1">
      <alignment/>
      <protection locked="0"/>
    </xf>
    <xf numFmtId="0" fontId="8" fillId="0" borderId="0" xfId="0" applyFont="1" applyAlignment="1" applyProtection="1">
      <alignment/>
      <protection/>
    </xf>
    <xf numFmtId="0" fontId="8" fillId="0" borderId="0" xfId="0" applyFont="1" applyAlignment="1" applyProtection="1">
      <alignment horizontal="center"/>
      <protection/>
    </xf>
    <xf numFmtId="3" fontId="8" fillId="0" borderId="3" xfId="0" applyNumberFormat="1" applyFont="1" applyBorder="1" applyAlignment="1" applyProtection="1">
      <alignment/>
      <protection/>
    </xf>
    <xf numFmtId="167" fontId="8" fillId="0" borderId="0" xfId="0" applyNumberFormat="1" applyFont="1" applyBorder="1" applyAlignment="1" applyProtection="1">
      <alignment/>
      <protection/>
    </xf>
    <xf numFmtId="164" fontId="2" fillId="0" borderId="0" xfId="0" applyNumberFormat="1" applyFont="1" applyFill="1" applyBorder="1" applyAlignment="1" applyProtection="1">
      <alignment/>
      <protection locked="0"/>
    </xf>
    <xf numFmtId="3" fontId="2" fillId="0" borderId="1" xfId="0" applyNumberFormat="1" applyFont="1" applyBorder="1" applyAlignment="1">
      <alignment/>
    </xf>
    <xf numFmtId="167" fontId="2" fillId="0" borderId="1" xfId="0" applyNumberFormat="1" applyFont="1" applyBorder="1" applyAlignment="1">
      <alignment/>
    </xf>
    <xf numFmtId="166" fontId="1" fillId="0" borderId="1" xfId="0" applyNumberFormat="1" applyFont="1" applyBorder="1" applyAlignment="1">
      <alignment/>
    </xf>
    <xf numFmtId="164" fontId="2" fillId="0" borderId="1" xfId="0" applyNumberFormat="1" applyFont="1" applyFill="1" applyBorder="1" applyAlignment="1" applyProtection="1">
      <alignment/>
      <protection locked="0"/>
    </xf>
    <xf numFmtId="165" fontId="2" fillId="0" borderId="1" xfId="0" applyNumberFormat="1" applyFont="1" applyBorder="1" applyAlignment="1">
      <alignment/>
    </xf>
    <xf numFmtId="165" fontId="2" fillId="0" borderId="0" xfId="0" applyNumberFormat="1" applyFont="1" applyAlignment="1">
      <alignment/>
    </xf>
    <xf numFmtId="166" fontId="1" fillId="3" borderId="1" xfId="0" applyNumberFormat="1" applyFont="1" applyFill="1" applyBorder="1" applyAlignment="1">
      <alignment/>
    </xf>
    <xf numFmtId="167" fontId="1" fillId="3" borderId="1" xfId="0" applyNumberFormat="1" applyFont="1" applyFill="1" applyBorder="1" applyAlignment="1">
      <alignment/>
    </xf>
    <xf numFmtId="0" fontId="8" fillId="0" borderId="0" xfId="0" applyFont="1" applyBorder="1" applyAlignment="1">
      <alignment/>
    </xf>
    <xf numFmtId="0" fontId="8" fillId="0" borderId="0" xfId="0" applyFont="1" applyBorder="1" applyAlignment="1">
      <alignment horizontal="center"/>
    </xf>
    <xf numFmtId="3" fontId="8" fillId="0" borderId="3" xfId="0" applyNumberFormat="1" applyFont="1" applyBorder="1" applyAlignment="1">
      <alignment/>
    </xf>
    <xf numFmtId="167" fontId="8" fillId="0" borderId="0" xfId="0" applyNumberFormat="1" applyFont="1" applyBorder="1" applyAlignment="1">
      <alignment/>
    </xf>
    <xf numFmtId="166" fontId="1" fillId="0" borderId="0" xfId="0" applyNumberFormat="1" applyFont="1" applyFill="1" applyBorder="1" applyAlignment="1">
      <alignment/>
    </xf>
    <xf numFmtId="4" fontId="1" fillId="3" borderId="1" xfId="0" applyNumberFormat="1" applyFont="1" applyFill="1" applyBorder="1" applyAlignment="1">
      <alignment/>
    </xf>
    <xf numFmtId="3" fontId="1" fillId="3" borderId="1" xfId="0" applyNumberFormat="1" applyFont="1" applyFill="1" applyBorder="1" applyAlignment="1" applyProtection="1">
      <alignment/>
      <protection locked="0"/>
    </xf>
    <xf numFmtId="166" fontId="1" fillId="3" borderId="1" xfId="0" applyNumberFormat="1" applyFont="1" applyFill="1" applyBorder="1" applyAlignment="1" applyProtection="1">
      <alignment/>
      <protection locked="0"/>
    </xf>
    <xf numFmtId="165" fontId="1" fillId="3" borderId="1" xfId="0" applyNumberFormat="1" applyFont="1" applyFill="1" applyBorder="1" applyAlignment="1">
      <alignment/>
    </xf>
    <xf numFmtId="0" fontId="2" fillId="0" borderId="0" xfId="0" applyFont="1" applyFill="1" applyBorder="1" applyAlignment="1">
      <alignment horizontal="center"/>
    </xf>
    <xf numFmtId="2" fontId="1" fillId="3" borderId="1" xfId="0" applyNumberFormat="1" applyFont="1" applyFill="1" applyBorder="1" applyAlignment="1">
      <alignment/>
    </xf>
    <xf numFmtId="4" fontId="2" fillId="0" borderId="1" xfId="0" applyNumberFormat="1" applyFont="1" applyFill="1" applyBorder="1" applyAlignment="1">
      <alignment/>
    </xf>
    <xf numFmtId="166" fontId="2" fillId="0" borderId="1" xfId="0" applyNumberFormat="1" applyFont="1" applyFill="1" applyBorder="1" applyAlignment="1">
      <alignment/>
    </xf>
    <xf numFmtId="164" fontId="2" fillId="0" borderId="1" xfId="0" applyNumberFormat="1" applyFont="1" applyFill="1" applyBorder="1" applyAlignment="1" applyProtection="1">
      <alignment/>
      <protection locked="0"/>
    </xf>
    <xf numFmtId="167" fontId="2" fillId="0" borderId="1" xfId="0" applyNumberFormat="1" applyFont="1" applyFill="1" applyBorder="1" applyAlignment="1">
      <alignment/>
    </xf>
    <xf numFmtId="165" fontId="7" fillId="0" borderId="0" xfId="0" applyNumberFormat="1" applyFont="1" applyAlignment="1">
      <alignment/>
    </xf>
    <xf numFmtId="0" fontId="0" fillId="0" borderId="0" xfId="0" applyAlignment="1">
      <alignment horizontal="center" vertical="center"/>
    </xf>
    <xf numFmtId="3" fontId="2" fillId="2" borderId="1" xfId="0" applyNumberFormat="1" applyFont="1" applyFill="1" applyBorder="1" applyAlignment="1" applyProtection="1">
      <alignment/>
      <protection locked="0"/>
    </xf>
    <xf numFmtId="4" fontId="2" fillId="2" borderId="1" xfId="0" applyNumberFormat="1" applyFont="1" applyFill="1" applyBorder="1" applyAlignment="1" applyProtection="1">
      <alignment/>
      <protection locked="0"/>
    </xf>
    <xf numFmtId="164" fontId="2" fillId="2" borderId="1" xfId="0" applyNumberFormat="1" applyFont="1" applyFill="1" applyBorder="1" applyAlignment="1" applyProtection="1">
      <alignment/>
      <protection locked="0"/>
    </xf>
    <xf numFmtId="0" fontId="8" fillId="0" borderId="0" xfId="0" applyFont="1" applyAlignment="1">
      <alignment/>
    </xf>
    <xf numFmtId="3" fontId="8" fillId="0" borderId="0" xfId="0" applyNumberFormat="1" applyFont="1" applyBorder="1" applyAlignment="1" applyProtection="1">
      <alignment/>
      <protection/>
    </xf>
    <xf numFmtId="165" fontId="2" fillId="0" borderId="1" xfId="0" applyNumberFormat="1" applyFont="1" applyFill="1" applyBorder="1" applyAlignment="1">
      <alignment/>
    </xf>
    <xf numFmtId="165" fontId="2" fillId="0" borderId="0" xfId="0" applyNumberFormat="1" applyFont="1" applyFill="1" applyBorder="1" applyAlignment="1">
      <alignment/>
    </xf>
    <xf numFmtId="166" fontId="1" fillId="0" borderId="1" xfId="0" applyNumberFormat="1" applyFont="1" applyFill="1" applyBorder="1" applyAlignment="1">
      <alignment/>
    </xf>
    <xf numFmtId="164" fontId="2" fillId="0" borderId="0" xfId="0" applyNumberFormat="1" applyFont="1" applyAlignment="1">
      <alignment/>
    </xf>
    <xf numFmtId="0" fontId="2" fillId="0" borderId="0" xfId="0" applyFont="1" applyBorder="1" applyAlignment="1">
      <alignment/>
    </xf>
    <xf numFmtId="0" fontId="2" fillId="0" borderId="0" xfId="0" applyFont="1" applyBorder="1" applyAlignment="1">
      <alignment horizontal="center"/>
    </xf>
    <xf numFmtId="167" fontId="2" fillId="0" borderId="0" xfId="0" applyNumberFormat="1" applyFont="1" applyBorder="1" applyAlignment="1">
      <alignment/>
    </xf>
    <xf numFmtId="166" fontId="1" fillId="0" borderId="4" xfId="0" applyNumberFormat="1" applyFont="1" applyFill="1" applyBorder="1" applyAlignment="1">
      <alignment/>
    </xf>
    <xf numFmtId="0" fontId="2" fillId="0" borderId="0" xfId="0" applyFont="1" applyAlignment="1">
      <alignment horizontal="right"/>
    </xf>
    <xf numFmtId="4" fontId="1" fillId="0" borderId="0" xfId="0" applyNumberFormat="1" applyFont="1" applyFill="1" applyBorder="1" applyAlignment="1">
      <alignment/>
    </xf>
    <xf numFmtId="0" fontId="1" fillId="0" borderId="0" xfId="0" applyFont="1" applyAlignment="1">
      <alignment horizontal="center" vertical="center" wrapText="1"/>
    </xf>
    <xf numFmtId="0" fontId="0" fillId="0" borderId="0" xfId="0" applyAlignment="1">
      <alignment horizontal="center" vertical="center" wrapText="1"/>
    </xf>
    <xf numFmtId="166" fontId="2" fillId="0" borderId="0" xfId="0" applyNumberFormat="1" applyFont="1" applyAlignment="1">
      <alignment/>
    </xf>
    <xf numFmtId="3" fontId="2" fillId="0" borderId="1" xfId="0" applyNumberFormat="1" applyFont="1" applyBorder="1" applyAlignment="1">
      <alignment/>
    </xf>
    <xf numFmtId="3" fontId="2" fillId="0" borderId="0" xfId="0" applyNumberFormat="1" applyFont="1" applyFill="1" applyBorder="1" applyAlignment="1">
      <alignment/>
    </xf>
    <xf numFmtId="166" fontId="2" fillId="0" borderId="1" xfId="0" applyNumberFormat="1" applyFont="1" applyBorder="1" applyAlignment="1">
      <alignment/>
    </xf>
    <xf numFmtId="4" fontId="2" fillId="0" borderId="0" xfId="0" applyNumberFormat="1" applyFont="1" applyFill="1" applyBorder="1" applyAlignment="1">
      <alignment/>
    </xf>
    <xf numFmtId="0" fontId="2" fillId="0" borderId="0" xfId="0" applyFont="1" applyAlignment="1">
      <alignment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0" xfId="0" applyFont="1" applyAlignment="1">
      <alignment/>
    </xf>
    <xf numFmtId="0" fontId="11" fillId="0" borderId="0" xfId="0" applyFont="1" applyAlignment="1">
      <alignment horizontal="center" vertical="top" wrapText="1"/>
    </xf>
    <xf numFmtId="0" fontId="12"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xf>
    <xf numFmtId="0" fontId="17" fillId="0" borderId="0" xfId="0" applyFont="1" applyBorder="1" applyAlignment="1">
      <alignment horizontal="center"/>
    </xf>
    <xf numFmtId="0" fontId="12" fillId="0" borderId="1" xfId="0" applyFont="1" applyBorder="1" applyAlignment="1">
      <alignment horizontal="center" vertical="center"/>
    </xf>
    <xf numFmtId="0" fontId="12" fillId="0" borderId="1" xfId="0" applyFont="1" applyBorder="1" applyAlignment="1">
      <alignment vertical="center"/>
    </xf>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pplyProtection="1">
      <alignment horizontal="center" vertical="center"/>
      <protection/>
    </xf>
    <xf numFmtId="0" fontId="12" fillId="0" borderId="1" xfId="0" applyFont="1" applyBorder="1" applyAlignment="1">
      <alignment horizontal="center"/>
    </xf>
    <xf numFmtId="0" fontId="15" fillId="0" borderId="1" xfId="0" applyFont="1" applyBorder="1" applyAlignment="1">
      <alignment horizontal="center"/>
    </xf>
    <xf numFmtId="0" fontId="12" fillId="0" borderId="1" xfId="0" applyFont="1" applyBorder="1" applyAlignment="1">
      <alignment horizontal="center"/>
    </xf>
    <xf numFmtId="0" fontId="12" fillId="0" borderId="0" xfId="0" applyFont="1" applyBorder="1" applyAlignment="1">
      <alignment vertical="center"/>
    </xf>
    <xf numFmtId="3" fontId="2" fillId="2" borderId="2" xfId="0" applyNumberFormat="1" applyFont="1" applyFill="1" applyBorder="1" applyAlignment="1" applyProtection="1">
      <alignment/>
      <protection locked="0"/>
    </xf>
    <xf numFmtId="0" fontId="18" fillId="0" borderId="0" xfId="0" applyFont="1" applyAlignment="1">
      <alignment horizontal="right"/>
    </xf>
    <xf numFmtId="0" fontId="8" fillId="0" borderId="0" xfId="0" applyFont="1" applyAlignment="1">
      <alignment horizontal="center"/>
    </xf>
    <xf numFmtId="3" fontId="8" fillId="0" borderId="0" xfId="0" applyNumberFormat="1" applyFont="1" applyFill="1" applyBorder="1" applyAlignment="1">
      <alignment/>
    </xf>
    <xf numFmtId="167" fontId="8" fillId="0" borderId="3" xfId="0" applyNumberFormat="1" applyFont="1" applyFill="1" applyBorder="1" applyAlignment="1">
      <alignment/>
    </xf>
    <xf numFmtId="0" fontId="12" fillId="0" borderId="0" xfId="0" applyFont="1" applyAlignment="1">
      <alignment horizontal="left"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2" fillId="0" borderId="0" xfId="0" applyFont="1" applyAlignment="1">
      <alignment vertical="top" wrapText="1"/>
    </xf>
    <xf numFmtId="0" fontId="12" fillId="0" borderId="2"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2"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8" xfId="0" applyBorder="1" applyAlignment="1">
      <alignment/>
    </xf>
    <xf numFmtId="0" fontId="0" fillId="0" borderId="9" xfId="0" applyBorder="1" applyAlignment="1">
      <alignment/>
    </xf>
    <xf numFmtId="0" fontId="18" fillId="0" borderId="0" xfId="0" applyFont="1" applyAlignment="1">
      <alignment horizontal="right" vertical="top"/>
    </xf>
    <xf numFmtId="0" fontId="0" fillId="0" borderId="0" xfId="0" applyAlignment="1">
      <alignment vertical="top"/>
    </xf>
    <xf numFmtId="0" fontId="12" fillId="0" borderId="0" xfId="0" applyFont="1" applyAlignment="1">
      <alignment horizontal="right" vertical="top"/>
    </xf>
    <xf numFmtId="0" fontId="2" fillId="0" borderId="10" xfId="0" applyFont="1" applyBorder="1" applyAlignment="1">
      <alignment vertical="center"/>
    </xf>
    <xf numFmtId="0" fontId="0" fillId="0" borderId="11" xfId="0" applyBorder="1" applyAlignment="1">
      <alignment vertical="center"/>
    </xf>
    <xf numFmtId="0" fontId="1"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xf>
    <xf numFmtId="0" fontId="0" fillId="0" borderId="11" xfId="0" applyBorder="1" applyAlignment="1">
      <alignment/>
    </xf>
    <xf numFmtId="0" fontId="0" fillId="0" borderId="6" xfId="0" applyBorder="1" applyAlignment="1">
      <alignment horizontal="center" vertical="center"/>
    </xf>
    <xf numFmtId="0" fontId="0" fillId="0" borderId="7" xfId="0" applyBorder="1" applyAlignment="1">
      <alignment horizontal="center" vertical="center"/>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8.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36</xdr:row>
      <xdr:rowOff>38100</xdr:rowOff>
    </xdr:from>
    <xdr:to>
      <xdr:col>0</xdr:col>
      <xdr:colOff>685800</xdr:colOff>
      <xdr:row>36</xdr:row>
      <xdr:rowOff>342900</xdr:rowOff>
    </xdr:to>
    <xdr:grpSp>
      <xdr:nvGrpSpPr>
        <xdr:cNvPr id="1" name="Group 1"/>
        <xdr:cNvGrpSpPr>
          <a:grpSpLocks/>
        </xdr:cNvGrpSpPr>
      </xdr:nvGrpSpPr>
      <xdr:grpSpPr>
        <a:xfrm>
          <a:off x="609600" y="11096625"/>
          <a:ext cx="76200" cy="304800"/>
          <a:chOff x="35" y="771"/>
          <a:chExt cx="217" cy="954"/>
        </a:xfrm>
        <a:solidFill>
          <a:srgbClr val="FFFFFF"/>
        </a:solidFill>
      </xdr:grpSpPr>
      <xdr:grpSp>
        <xdr:nvGrpSpPr>
          <xdr:cNvPr id="2" name="Group 2"/>
          <xdr:cNvGrpSpPr>
            <a:grpSpLocks/>
          </xdr:cNvGrpSpPr>
        </xdr:nvGrpSpPr>
        <xdr:grpSpPr>
          <a:xfrm>
            <a:off x="62" y="1499"/>
            <a:ext cx="158" cy="185"/>
            <a:chOff x="62" y="1499"/>
            <a:chExt cx="158" cy="185"/>
          </a:xfrm>
          <a:solidFill>
            <a:srgbClr val="FFFFFF"/>
          </a:solidFill>
        </xdr:grpSpPr>
        <xdr:sp>
          <xdr:nvSpPr>
            <xdr:cNvPr id="3" name="AutoShape 3"/>
            <xdr:cNvSpPr>
              <a:spLocks/>
            </xdr:cNvSpPr>
          </xdr:nvSpPr>
          <xdr:spPr>
            <a:xfrm>
              <a:off x="127" y="1574"/>
              <a:ext cx="32" cy="36"/>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
            <xdr:cNvSpPr>
              <a:spLocks/>
            </xdr:cNvSpPr>
          </xdr:nvSpPr>
          <xdr:spPr>
            <a:xfrm flipV="1">
              <a:off x="62" y="1499"/>
              <a:ext cx="158" cy="185"/>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5" name="Group 5"/>
          <xdr:cNvGrpSpPr>
            <a:grpSpLocks/>
          </xdr:cNvGrpSpPr>
        </xdr:nvGrpSpPr>
        <xdr:grpSpPr>
          <a:xfrm>
            <a:off x="62" y="1265"/>
            <a:ext cx="158" cy="190"/>
            <a:chOff x="62" y="1265"/>
            <a:chExt cx="158" cy="190"/>
          </a:xfrm>
          <a:solidFill>
            <a:srgbClr val="FFFFFF"/>
          </a:solidFill>
        </xdr:grpSpPr>
        <xdr:sp>
          <xdr:nvSpPr>
            <xdr:cNvPr id="6" name="AutoShape 6"/>
            <xdr:cNvSpPr>
              <a:spLocks/>
            </xdr:cNvSpPr>
          </xdr:nvSpPr>
          <xdr:spPr>
            <a:xfrm>
              <a:off x="127" y="1340"/>
              <a:ext cx="32" cy="41"/>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flipH="1" flipV="1">
              <a:off x="62" y="1265"/>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8" name="Group 8"/>
          <xdr:cNvGrpSpPr>
            <a:grpSpLocks/>
          </xdr:cNvGrpSpPr>
        </xdr:nvGrpSpPr>
        <xdr:grpSpPr>
          <a:xfrm>
            <a:off x="62" y="1036"/>
            <a:ext cx="158" cy="190"/>
            <a:chOff x="62" y="1036"/>
            <a:chExt cx="158" cy="190"/>
          </a:xfrm>
          <a:solidFill>
            <a:srgbClr val="FFFFFF"/>
          </a:solidFill>
        </xdr:grpSpPr>
        <xdr:sp>
          <xdr:nvSpPr>
            <xdr:cNvPr id="9" name="AutoShape 9"/>
            <xdr:cNvSpPr>
              <a:spLocks/>
            </xdr:cNvSpPr>
          </xdr:nvSpPr>
          <xdr:spPr>
            <a:xfrm>
              <a:off x="127" y="1111"/>
              <a:ext cx="32" cy="4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flipV="1">
              <a:off x="62" y="1036"/>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1" name="Group 11"/>
          <xdr:cNvGrpSpPr>
            <a:grpSpLocks/>
          </xdr:cNvGrpSpPr>
        </xdr:nvGrpSpPr>
        <xdr:grpSpPr>
          <a:xfrm>
            <a:off x="62" y="807"/>
            <a:ext cx="158" cy="190"/>
            <a:chOff x="62" y="807"/>
            <a:chExt cx="158" cy="190"/>
          </a:xfrm>
          <a:solidFill>
            <a:srgbClr val="FFFFFF"/>
          </a:solidFill>
        </xdr:grpSpPr>
        <xdr:sp>
          <xdr:nvSpPr>
            <xdr:cNvPr id="12" name="AutoShape 12"/>
            <xdr:cNvSpPr>
              <a:spLocks/>
            </xdr:cNvSpPr>
          </xdr:nvSpPr>
          <xdr:spPr>
            <a:xfrm>
              <a:off x="127" y="881"/>
              <a:ext cx="32" cy="37"/>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flipH="1" flipV="1">
              <a:off x="62" y="807"/>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AutoShape 14"/>
          <xdr:cNvSpPr>
            <a:spLocks/>
          </xdr:cNvSpPr>
        </xdr:nvSpPr>
        <xdr:spPr>
          <a:xfrm>
            <a:off x="35" y="771"/>
            <a:ext cx="217" cy="954"/>
          </a:xfrm>
          <a:prstGeom prst="rect">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542925</xdr:colOff>
      <xdr:row>38</xdr:row>
      <xdr:rowOff>47625</xdr:rowOff>
    </xdr:from>
    <xdr:to>
      <xdr:col>0</xdr:col>
      <xdr:colOff>790575</xdr:colOff>
      <xdr:row>38</xdr:row>
      <xdr:rowOff>352425</xdr:rowOff>
    </xdr:to>
    <xdr:grpSp>
      <xdr:nvGrpSpPr>
        <xdr:cNvPr id="15" name="Group 21"/>
        <xdr:cNvGrpSpPr>
          <a:grpSpLocks/>
        </xdr:cNvGrpSpPr>
      </xdr:nvGrpSpPr>
      <xdr:grpSpPr>
        <a:xfrm>
          <a:off x="542925" y="11868150"/>
          <a:ext cx="247650" cy="304800"/>
          <a:chOff x="2314" y="2321"/>
          <a:chExt cx="1695" cy="2118"/>
        </a:xfrm>
        <a:solidFill>
          <a:srgbClr val="FFFFFF"/>
        </a:solidFill>
      </xdr:grpSpPr>
      <xdr:sp>
        <xdr:nvSpPr>
          <xdr:cNvPr id="16" name="AutoShape 22"/>
          <xdr:cNvSpPr>
            <a:spLocks/>
          </xdr:cNvSpPr>
        </xdr:nvSpPr>
        <xdr:spPr>
          <a:xfrm>
            <a:off x="2314" y="2321"/>
            <a:ext cx="1695" cy="2118"/>
          </a:xfrm>
          <a:prstGeom prst="rect">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23"/>
          <xdr:cNvSpPr>
            <a:spLocks/>
          </xdr:cNvSpPr>
        </xdr:nvSpPr>
        <xdr:spPr>
          <a:xfrm>
            <a:off x="2738" y="2981"/>
            <a:ext cx="1060" cy="1060"/>
          </a:xfrm>
          <a:prstGeom prst="ellips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4"/>
          <xdr:cNvSpPr>
            <a:spLocks/>
          </xdr:cNvSpPr>
        </xdr:nvSpPr>
        <xdr:spPr>
          <a:xfrm>
            <a:off x="2951" y="2982"/>
            <a:ext cx="846" cy="423"/>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5"/>
          <xdr:cNvSpPr>
            <a:spLocks/>
          </xdr:cNvSpPr>
        </xdr:nvSpPr>
        <xdr:spPr>
          <a:xfrm flipV="1">
            <a:off x="2951" y="3617"/>
            <a:ext cx="846" cy="423"/>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561975</xdr:colOff>
      <xdr:row>37</xdr:row>
      <xdr:rowOff>28575</xdr:rowOff>
    </xdr:from>
    <xdr:to>
      <xdr:col>0</xdr:col>
      <xdr:colOff>762000</xdr:colOff>
      <xdr:row>37</xdr:row>
      <xdr:rowOff>352425</xdr:rowOff>
    </xdr:to>
    <xdr:grpSp>
      <xdr:nvGrpSpPr>
        <xdr:cNvPr id="20" name="Group 48"/>
        <xdr:cNvGrpSpPr>
          <a:grpSpLocks/>
        </xdr:cNvGrpSpPr>
      </xdr:nvGrpSpPr>
      <xdr:grpSpPr>
        <a:xfrm>
          <a:off x="561975" y="11468100"/>
          <a:ext cx="200025" cy="323850"/>
          <a:chOff x="5275" y="2321"/>
          <a:chExt cx="1271" cy="2118"/>
        </a:xfrm>
        <a:solidFill>
          <a:srgbClr val="FFFFFF"/>
        </a:solidFill>
      </xdr:grpSpPr>
      <xdr:grpSp>
        <xdr:nvGrpSpPr>
          <xdr:cNvPr id="21" name="Group 49"/>
          <xdr:cNvGrpSpPr>
            <a:grpSpLocks/>
          </xdr:cNvGrpSpPr>
        </xdr:nvGrpSpPr>
        <xdr:grpSpPr>
          <a:xfrm>
            <a:off x="5699" y="2322"/>
            <a:ext cx="424" cy="2116"/>
            <a:chOff x="2364" y="247"/>
            <a:chExt cx="424" cy="2116"/>
          </a:xfrm>
          <a:solidFill>
            <a:srgbClr val="FFFFFF"/>
          </a:solidFill>
        </xdr:grpSpPr>
        <xdr:sp>
          <xdr:nvSpPr>
            <xdr:cNvPr id="22" name="AutoShape 50"/>
            <xdr:cNvSpPr>
              <a:spLocks/>
            </xdr:cNvSpPr>
          </xdr:nvSpPr>
          <xdr:spPr>
            <a:xfrm>
              <a:off x="2364" y="247"/>
              <a:ext cx="1" cy="2116"/>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51"/>
            <xdr:cNvSpPr>
              <a:spLocks/>
            </xdr:cNvSpPr>
          </xdr:nvSpPr>
          <xdr:spPr>
            <a:xfrm>
              <a:off x="2787" y="247"/>
              <a:ext cx="1" cy="2116"/>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52"/>
            <xdr:cNvSpPr>
              <a:spLocks/>
            </xdr:cNvSpPr>
          </xdr:nvSpPr>
          <xdr:spPr>
            <a:xfrm>
              <a:off x="2364" y="247"/>
              <a:ext cx="423" cy="212"/>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53"/>
            <xdr:cNvSpPr>
              <a:spLocks/>
            </xdr:cNvSpPr>
          </xdr:nvSpPr>
          <xdr:spPr>
            <a:xfrm flipH="1">
              <a:off x="2364" y="459"/>
              <a:ext cx="423" cy="211"/>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54"/>
            <xdr:cNvSpPr>
              <a:spLocks/>
            </xdr:cNvSpPr>
          </xdr:nvSpPr>
          <xdr:spPr>
            <a:xfrm>
              <a:off x="2364" y="670"/>
              <a:ext cx="423" cy="212"/>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55"/>
            <xdr:cNvSpPr>
              <a:spLocks/>
            </xdr:cNvSpPr>
          </xdr:nvSpPr>
          <xdr:spPr>
            <a:xfrm flipH="1">
              <a:off x="2364" y="882"/>
              <a:ext cx="423" cy="212"/>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56"/>
            <xdr:cNvSpPr>
              <a:spLocks/>
            </xdr:cNvSpPr>
          </xdr:nvSpPr>
          <xdr:spPr>
            <a:xfrm>
              <a:off x="2364" y="1094"/>
              <a:ext cx="423" cy="211"/>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57"/>
            <xdr:cNvSpPr>
              <a:spLocks/>
            </xdr:cNvSpPr>
          </xdr:nvSpPr>
          <xdr:spPr>
            <a:xfrm flipH="1">
              <a:off x="2364" y="1305"/>
              <a:ext cx="423" cy="212"/>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58"/>
            <xdr:cNvSpPr>
              <a:spLocks/>
            </xdr:cNvSpPr>
          </xdr:nvSpPr>
          <xdr:spPr>
            <a:xfrm>
              <a:off x="2364" y="1517"/>
              <a:ext cx="423" cy="211"/>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59"/>
            <xdr:cNvSpPr>
              <a:spLocks/>
            </xdr:cNvSpPr>
          </xdr:nvSpPr>
          <xdr:spPr>
            <a:xfrm flipH="1">
              <a:off x="2364" y="1728"/>
              <a:ext cx="423" cy="212"/>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60"/>
            <xdr:cNvSpPr>
              <a:spLocks/>
            </xdr:cNvSpPr>
          </xdr:nvSpPr>
          <xdr:spPr>
            <a:xfrm>
              <a:off x="2364" y="1940"/>
              <a:ext cx="423" cy="212"/>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61"/>
            <xdr:cNvSpPr>
              <a:spLocks/>
            </xdr:cNvSpPr>
          </xdr:nvSpPr>
          <xdr:spPr>
            <a:xfrm flipH="1">
              <a:off x="2364" y="2152"/>
              <a:ext cx="423" cy="211"/>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34" name="AutoShape 62"/>
          <xdr:cNvSpPr>
            <a:spLocks/>
          </xdr:cNvSpPr>
        </xdr:nvSpPr>
        <xdr:spPr>
          <a:xfrm>
            <a:off x="5275" y="2321"/>
            <a:ext cx="1271" cy="2118"/>
          </a:xfrm>
          <a:prstGeom prst="rect">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590550</xdr:colOff>
      <xdr:row>39</xdr:row>
      <xdr:rowOff>57150</xdr:rowOff>
    </xdr:from>
    <xdr:to>
      <xdr:col>0</xdr:col>
      <xdr:colOff>771525</xdr:colOff>
      <xdr:row>39</xdr:row>
      <xdr:rowOff>323850</xdr:rowOff>
    </xdr:to>
    <xdr:grpSp>
      <xdr:nvGrpSpPr>
        <xdr:cNvPr id="35" name="Group 63"/>
        <xdr:cNvGrpSpPr>
          <a:grpSpLocks/>
        </xdr:cNvGrpSpPr>
      </xdr:nvGrpSpPr>
      <xdr:grpSpPr>
        <a:xfrm>
          <a:off x="590550" y="12258675"/>
          <a:ext cx="180975" cy="266700"/>
          <a:chOff x="4009" y="2321"/>
          <a:chExt cx="1266" cy="2118"/>
        </a:xfrm>
        <a:solidFill>
          <a:srgbClr val="FFFFFF"/>
        </a:solidFill>
      </xdr:grpSpPr>
      <xdr:sp>
        <xdr:nvSpPr>
          <xdr:cNvPr id="36" name="AutoShape 64"/>
          <xdr:cNvSpPr>
            <a:spLocks/>
          </xdr:cNvSpPr>
        </xdr:nvSpPr>
        <xdr:spPr>
          <a:xfrm>
            <a:off x="4220" y="2533"/>
            <a:ext cx="848" cy="1694"/>
          </a:xfrm>
          <a:prstGeom prst="rect">
            <a:avLst/>
          </a:prstGeom>
          <a:solidFill>
            <a:srgbClr val="CC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65"/>
          <xdr:cNvSpPr>
            <a:spLocks/>
          </xdr:cNvSpPr>
        </xdr:nvSpPr>
        <xdr:spPr>
          <a:xfrm>
            <a:off x="4221" y="3803"/>
            <a:ext cx="847" cy="1"/>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66"/>
          <xdr:cNvSpPr>
            <a:spLocks/>
          </xdr:cNvSpPr>
        </xdr:nvSpPr>
        <xdr:spPr>
          <a:xfrm>
            <a:off x="4433" y="2745"/>
            <a:ext cx="1" cy="127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67"/>
          <xdr:cNvSpPr>
            <a:spLocks/>
          </xdr:cNvSpPr>
        </xdr:nvSpPr>
        <xdr:spPr>
          <a:xfrm>
            <a:off x="4433" y="4015"/>
            <a:ext cx="423" cy="1"/>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68"/>
          <xdr:cNvSpPr>
            <a:spLocks/>
          </xdr:cNvSpPr>
        </xdr:nvSpPr>
        <xdr:spPr>
          <a:xfrm flipV="1">
            <a:off x="4433" y="2534"/>
            <a:ext cx="423" cy="211"/>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69"/>
          <xdr:cNvSpPr>
            <a:spLocks/>
          </xdr:cNvSpPr>
        </xdr:nvSpPr>
        <xdr:spPr>
          <a:xfrm>
            <a:off x="4433" y="2745"/>
            <a:ext cx="423" cy="1"/>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70"/>
          <xdr:cNvSpPr>
            <a:spLocks/>
          </xdr:cNvSpPr>
        </xdr:nvSpPr>
        <xdr:spPr>
          <a:xfrm>
            <a:off x="4433" y="2745"/>
            <a:ext cx="423" cy="212"/>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71"/>
          <xdr:cNvSpPr>
            <a:spLocks/>
          </xdr:cNvSpPr>
        </xdr:nvSpPr>
        <xdr:spPr>
          <a:xfrm>
            <a:off x="4009" y="2321"/>
            <a:ext cx="1266" cy="2118"/>
          </a:xfrm>
          <a:prstGeom prst="rect">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523875</xdr:colOff>
      <xdr:row>40</xdr:row>
      <xdr:rowOff>38100</xdr:rowOff>
    </xdr:from>
    <xdr:to>
      <xdr:col>0</xdr:col>
      <xdr:colOff>828675</xdr:colOff>
      <xdr:row>40</xdr:row>
      <xdr:rowOff>352425</xdr:rowOff>
    </xdr:to>
    <xdr:grpSp>
      <xdr:nvGrpSpPr>
        <xdr:cNvPr id="44" name="Group 72"/>
        <xdr:cNvGrpSpPr>
          <a:grpSpLocks/>
        </xdr:cNvGrpSpPr>
      </xdr:nvGrpSpPr>
      <xdr:grpSpPr>
        <a:xfrm>
          <a:off x="523875" y="12620625"/>
          <a:ext cx="304800" cy="314325"/>
          <a:chOff x="3954" y="1356"/>
          <a:chExt cx="2866" cy="2866"/>
        </a:xfrm>
        <a:solidFill>
          <a:srgbClr val="FFFFFF"/>
        </a:solidFill>
      </xdr:grpSpPr>
      <xdr:sp>
        <xdr:nvSpPr>
          <xdr:cNvPr id="45" name="AutoShape 73"/>
          <xdr:cNvSpPr>
            <a:spLocks/>
          </xdr:cNvSpPr>
        </xdr:nvSpPr>
        <xdr:spPr>
          <a:xfrm>
            <a:off x="3954" y="1356"/>
            <a:ext cx="2798" cy="2864"/>
          </a:xfrm>
          <a:prstGeom prst="rect">
            <a:avLst/>
          </a:prstGeom>
          <a:noFill/>
          <a:ln w="86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74"/>
          <xdr:cNvSpPr>
            <a:spLocks/>
          </xdr:cNvSpPr>
        </xdr:nvSpPr>
        <xdr:spPr>
          <a:xfrm flipV="1">
            <a:off x="3954" y="1356"/>
            <a:ext cx="1433" cy="1433"/>
          </a:xfrm>
          <a:prstGeom prst="line">
            <a:avLst/>
          </a:prstGeom>
          <a:solidFill>
            <a:srgbClr val="FFFFFF"/>
          </a:solidFill>
          <a:ln w="86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75"/>
          <xdr:cNvSpPr>
            <a:spLocks/>
          </xdr:cNvSpPr>
        </xdr:nvSpPr>
        <xdr:spPr>
          <a:xfrm>
            <a:off x="5387" y="1356"/>
            <a:ext cx="1433" cy="1433"/>
          </a:xfrm>
          <a:prstGeom prst="line">
            <a:avLst/>
          </a:prstGeom>
          <a:solidFill>
            <a:srgbClr val="FFFFFF"/>
          </a:solidFill>
          <a:ln w="86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AutoShape 76"/>
          <xdr:cNvSpPr>
            <a:spLocks/>
          </xdr:cNvSpPr>
        </xdr:nvSpPr>
        <xdr:spPr>
          <a:xfrm>
            <a:off x="3954" y="2789"/>
            <a:ext cx="1433" cy="1433"/>
          </a:xfrm>
          <a:prstGeom prst="line">
            <a:avLst/>
          </a:prstGeom>
          <a:solidFill>
            <a:srgbClr val="FFFFFF"/>
          </a:solidFill>
          <a:ln w="86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AutoShape 77"/>
          <xdr:cNvSpPr>
            <a:spLocks/>
          </xdr:cNvSpPr>
        </xdr:nvSpPr>
        <xdr:spPr>
          <a:xfrm flipV="1">
            <a:off x="5387" y="2789"/>
            <a:ext cx="1433" cy="1433"/>
          </a:xfrm>
          <a:prstGeom prst="line">
            <a:avLst/>
          </a:prstGeom>
          <a:solidFill>
            <a:srgbClr val="FFFFFF"/>
          </a:solidFill>
          <a:ln w="86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78"/>
          <xdr:cNvSpPr>
            <a:spLocks/>
          </xdr:cNvSpPr>
        </xdr:nvSpPr>
        <xdr:spPr>
          <a:xfrm flipH="1">
            <a:off x="4670" y="2072"/>
            <a:ext cx="1433" cy="1434"/>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AutoShape 79"/>
          <xdr:cNvSpPr>
            <a:spLocks/>
          </xdr:cNvSpPr>
        </xdr:nvSpPr>
        <xdr:spPr>
          <a:xfrm>
            <a:off x="6103" y="2072"/>
            <a:ext cx="574" cy="1"/>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AutoShape 80"/>
          <xdr:cNvSpPr>
            <a:spLocks/>
          </xdr:cNvSpPr>
        </xdr:nvSpPr>
        <xdr:spPr>
          <a:xfrm>
            <a:off x="4670" y="2072"/>
            <a:ext cx="1433" cy="1434"/>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AutoShape 81"/>
          <xdr:cNvSpPr>
            <a:spLocks/>
          </xdr:cNvSpPr>
        </xdr:nvSpPr>
        <xdr:spPr>
          <a:xfrm>
            <a:off x="3954" y="2072"/>
            <a:ext cx="716" cy="1"/>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82"/>
          <xdr:cNvSpPr>
            <a:spLocks/>
          </xdr:cNvSpPr>
        </xdr:nvSpPr>
        <xdr:spPr>
          <a:xfrm>
            <a:off x="3954" y="3506"/>
            <a:ext cx="716" cy="1"/>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83"/>
          <xdr:cNvSpPr>
            <a:spLocks/>
          </xdr:cNvSpPr>
        </xdr:nvSpPr>
        <xdr:spPr>
          <a:xfrm>
            <a:off x="6119" y="3586"/>
            <a:ext cx="574" cy="1"/>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466725</xdr:colOff>
      <xdr:row>41</xdr:row>
      <xdr:rowOff>38100</xdr:rowOff>
    </xdr:from>
    <xdr:to>
      <xdr:col>0</xdr:col>
      <xdr:colOff>904875</xdr:colOff>
      <xdr:row>41</xdr:row>
      <xdr:rowOff>352425</xdr:rowOff>
    </xdr:to>
    <xdr:grpSp>
      <xdr:nvGrpSpPr>
        <xdr:cNvPr id="56" name="Group 171"/>
        <xdr:cNvGrpSpPr>
          <a:grpSpLocks/>
        </xdr:cNvGrpSpPr>
      </xdr:nvGrpSpPr>
      <xdr:grpSpPr>
        <a:xfrm>
          <a:off x="466725" y="13001625"/>
          <a:ext cx="438150" cy="314325"/>
          <a:chOff x="3751" y="1266"/>
          <a:chExt cx="4056" cy="2956"/>
        </a:xfrm>
        <a:solidFill>
          <a:srgbClr val="FFFFFF"/>
        </a:solidFill>
      </xdr:grpSpPr>
      <xdr:sp>
        <xdr:nvSpPr>
          <xdr:cNvPr id="57" name="AutoShape 172"/>
          <xdr:cNvSpPr>
            <a:spLocks/>
          </xdr:cNvSpPr>
        </xdr:nvSpPr>
        <xdr:spPr>
          <a:xfrm>
            <a:off x="7385" y="4009"/>
            <a:ext cx="42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AutoShape 173"/>
          <xdr:cNvSpPr>
            <a:spLocks/>
          </xdr:cNvSpPr>
        </xdr:nvSpPr>
        <xdr:spPr>
          <a:xfrm>
            <a:off x="3806" y="1356"/>
            <a:ext cx="3579" cy="2864"/>
          </a:xfrm>
          <a:prstGeom prst="rect">
            <a:avLst/>
          </a:prstGeom>
          <a:noFill/>
          <a:ln w="86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AutoShape 174"/>
          <xdr:cNvSpPr>
            <a:spLocks/>
          </xdr:cNvSpPr>
        </xdr:nvSpPr>
        <xdr:spPr>
          <a:xfrm flipV="1">
            <a:off x="3751" y="1356"/>
            <a:ext cx="1433" cy="1433"/>
          </a:xfrm>
          <a:prstGeom prst="line">
            <a:avLst/>
          </a:prstGeom>
          <a:solidFill>
            <a:srgbClr val="FFFFFF"/>
          </a:solidFill>
          <a:ln w="86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AutoShape 175"/>
          <xdr:cNvSpPr>
            <a:spLocks/>
          </xdr:cNvSpPr>
        </xdr:nvSpPr>
        <xdr:spPr>
          <a:xfrm>
            <a:off x="5184" y="1356"/>
            <a:ext cx="1433" cy="1433"/>
          </a:xfrm>
          <a:prstGeom prst="line">
            <a:avLst/>
          </a:prstGeom>
          <a:solidFill>
            <a:srgbClr val="FFFFFF"/>
          </a:solidFill>
          <a:ln w="86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AutoShape 176"/>
          <xdr:cNvSpPr>
            <a:spLocks/>
          </xdr:cNvSpPr>
        </xdr:nvSpPr>
        <xdr:spPr>
          <a:xfrm>
            <a:off x="3751" y="2789"/>
            <a:ext cx="1433" cy="1433"/>
          </a:xfrm>
          <a:prstGeom prst="line">
            <a:avLst/>
          </a:prstGeom>
          <a:solidFill>
            <a:srgbClr val="FFFFFF"/>
          </a:solidFill>
          <a:ln w="86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AutoShape 177"/>
          <xdr:cNvSpPr>
            <a:spLocks/>
          </xdr:cNvSpPr>
        </xdr:nvSpPr>
        <xdr:spPr>
          <a:xfrm flipV="1">
            <a:off x="5184" y="2789"/>
            <a:ext cx="1433" cy="1433"/>
          </a:xfrm>
          <a:prstGeom prst="line">
            <a:avLst/>
          </a:prstGeom>
          <a:solidFill>
            <a:srgbClr val="FFFFFF"/>
          </a:solidFill>
          <a:ln w="86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3" name="AutoShape 178"/>
          <xdr:cNvSpPr>
            <a:spLocks/>
          </xdr:cNvSpPr>
        </xdr:nvSpPr>
        <xdr:spPr>
          <a:xfrm flipH="1">
            <a:off x="4467" y="2072"/>
            <a:ext cx="1433" cy="1434"/>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4" name="AutoShape 179"/>
          <xdr:cNvSpPr>
            <a:spLocks/>
          </xdr:cNvSpPr>
        </xdr:nvSpPr>
        <xdr:spPr>
          <a:xfrm>
            <a:off x="5900" y="2072"/>
            <a:ext cx="641" cy="38"/>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5" name="AutoShape 180"/>
          <xdr:cNvSpPr>
            <a:spLocks/>
          </xdr:cNvSpPr>
        </xdr:nvSpPr>
        <xdr:spPr>
          <a:xfrm>
            <a:off x="4467" y="2072"/>
            <a:ext cx="1433" cy="1434"/>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6" name="AutoShape 181"/>
          <xdr:cNvSpPr>
            <a:spLocks/>
          </xdr:cNvSpPr>
        </xdr:nvSpPr>
        <xdr:spPr>
          <a:xfrm>
            <a:off x="3751" y="2072"/>
            <a:ext cx="716" cy="1"/>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7" name="AutoShape 182"/>
          <xdr:cNvSpPr>
            <a:spLocks/>
          </xdr:cNvSpPr>
        </xdr:nvSpPr>
        <xdr:spPr>
          <a:xfrm>
            <a:off x="3751" y="3506"/>
            <a:ext cx="716" cy="1"/>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8" name="AutoShape 183"/>
          <xdr:cNvSpPr>
            <a:spLocks/>
          </xdr:cNvSpPr>
        </xdr:nvSpPr>
        <xdr:spPr>
          <a:xfrm>
            <a:off x="5916" y="3586"/>
            <a:ext cx="1469" cy="1"/>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9" name="AutoShape 184"/>
          <xdr:cNvSpPr>
            <a:spLocks/>
          </xdr:cNvSpPr>
        </xdr:nvSpPr>
        <xdr:spPr>
          <a:xfrm flipV="1">
            <a:off x="6541" y="3165"/>
            <a:ext cx="422" cy="422"/>
          </a:xfrm>
          <a:prstGeom prst="arc">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AutoShape 185"/>
          <xdr:cNvSpPr>
            <a:spLocks/>
          </xdr:cNvSpPr>
        </xdr:nvSpPr>
        <xdr:spPr>
          <a:xfrm flipV="1">
            <a:off x="6963" y="2532"/>
            <a:ext cx="0" cy="6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1" name="AutoShape 186"/>
          <xdr:cNvSpPr>
            <a:spLocks/>
          </xdr:cNvSpPr>
        </xdr:nvSpPr>
        <xdr:spPr>
          <a:xfrm>
            <a:off x="6541" y="2110"/>
            <a:ext cx="422" cy="422"/>
          </a:xfrm>
          <a:prstGeom prst="arc">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72" name="Group 187"/>
          <xdr:cNvGrpSpPr>
            <a:grpSpLocks/>
          </xdr:cNvGrpSpPr>
        </xdr:nvGrpSpPr>
        <xdr:grpSpPr>
          <a:xfrm>
            <a:off x="7385" y="3165"/>
            <a:ext cx="211" cy="844"/>
            <a:chOff x="35" y="771"/>
            <a:chExt cx="217" cy="954"/>
          </a:xfrm>
          <a:solidFill>
            <a:srgbClr val="FFFFFF"/>
          </a:solidFill>
        </xdr:grpSpPr>
        <xdr:grpSp>
          <xdr:nvGrpSpPr>
            <xdr:cNvPr id="73" name="Group 188"/>
            <xdr:cNvGrpSpPr>
              <a:grpSpLocks/>
            </xdr:cNvGrpSpPr>
          </xdr:nvGrpSpPr>
          <xdr:grpSpPr>
            <a:xfrm>
              <a:off x="62" y="1499"/>
              <a:ext cx="158" cy="185"/>
              <a:chOff x="62" y="1499"/>
              <a:chExt cx="158" cy="185"/>
            </a:xfrm>
            <a:solidFill>
              <a:srgbClr val="FFFFFF"/>
            </a:solidFill>
          </xdr:grpSpPr>
          <xdr:sp>
            <xdr:nvSpPr>
              <xdr:cNvPr id="74" name="AutoShape 189"/>
              <xdr:cNvSpPr>
                <a:spLocks/>
              </xdr:cNvSpPr>
            </xdr:nvSpPr>
            <xdr:spPr>
              <a:xfrm>
                <a:off x="127" y="1574"/>
                <a:ext cx="32" cy="36"/>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5" name="AutoShape 190"/>
              <xdr:cNvSpPr>
                <a:spLocks/>
              </xdr:cNvSpPr>
            </xdr:nvSpPr>
            <xdr:spPr>
              <a:xfrm flipV="1">
                <a:off x="62" y="1499"/>
                <a:ext cx="158" cy="185"/>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76" name="Group 191"/>
            <xdr:cNvGrpSpPr>
              <a:grpSpLocks/>
            </xdr:cNvGrpSpPr>
          </xdr:nvGrpSpPr>
          <xdr:grpSpPr>
            <a:xfrm>
              <a:off x="62" y="1265"/>
              <a:ext cx="158" cy="190"/>
              <a:chOff x="62" y="1265"/>
              <a:chExt cx="158" cy="190"/>
            </a:xfrm>
            <a:solidFill>
              <a:srgbClr val="FFFFFF"/>
            </a:solidFill>
          </xdr:grpSpPr>
          <xdr:sp>
            <xdr:nvSpPr>
              <xdr:cNvPr id="77" name="AutoShape 192"/>
              <xdr:cNvSpPr>
                <a:spLocks/>
              </xdr:cNvSpPr>
            </xdr:nvSpPr>
            <xdr:spPr>
              <a:xfrm>
                <a:off x="127" y="1340"/>
                <a:ext cx="32" cy="41"/>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8" name="AutoShape 193"/>
              <xdr:cNvSpPr>
                <a:spLocks/>
              </xdr:cNvSpPr>
            </xdr:nvSpPr>
            <xdr:spPr>
              <a:xfrm flipH="1" flipV="1">
                <a:off x="62" y="1265"/>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79" name="Group 194"/>
            <xdr:cNvGrpSpPr>
              <a:grpSpLocks/>
            </xdr:cNvGrpSpPr>
          </xdr:nvGrpSpPr>
          <xdr:grpSpPr>
            <a:xfrm>
              <a:off x="62" y="1036"/>
              <a:ext cx="158" cy="190"/>
              <a:chOff x="62" y="1036"/>
              <a:chExt cx="158" cy="190"/>
            </a:xfrm>
            <a:solidFill>
              <a:srgbClr val="FFFFFF"/>
            </a:solidFill>
          </xdr:grpSpPr>
          <xdr:sp>
            <xdr:nvSpPr>
              <xdr:cNvPr id="80" name="AutoShape 195"/>
              <xdr:cNvSpPr>
                <a:spLocks/>
              </xdr:cNvSpPr>
            </xdr:nvSpPr>
            <xdr:spPr>
              <a:xfrm>
                <a:off x="127" y="1111"/>
                <a:ext cx="32" cy="4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1" name="AutoShape 196"/>
              <xdr:cNvSpPr>
                <a:spLocks/>
              </xdr:cNvSpPr>
            </xdr:nvSpPr>
            <xdr:spPr>
              <a:xfrm flipV="1">
                <a:off x="62" y="1036"/>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82" name="Group 197"/>
            <xdr:cNvGrpSpPr>
              <a:grpSpLocks/>
            </xdr:cNvGrpSpPr>
          </xdr:nvGrpSpPr>
          <xdr:grpSpPr>
            <a:xfrm>
              <a:off x="62" y="807"/>
              <a:ext cx="158" cy="190"/>
              <a:chOff x="62" y="807"/>
              <a:chExt cx="158" cy="190"/>
            </a:xfrm>
            <a:solidFill>
              <a:srgbClr val="FFFFFF"/>
            </a:solidFill>
          </xdr:grpSpPr>
          <xdr:sp>
            <xdr:nvSpPr>
              <xdr:cNvPr id="83" name="AutoShape 198"/>
              <xdr:cNvSpPr>
                <a:spLocks/>
              </xdr:cNvSpPr>
            </xdr:nvSpPr>
            <xdr:spPr>
              <a:xfrm>
                <a:off x="127" y="881"/>
                <a:ext cx="32" cy="37"/>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4" name="AutoShape 199"/>
              <xdr:cNvSpPr>
                <a:spLocks/>
              </xdr:cNvSpPr>
            </xdr:nvSpPr>
            <xdr:spPr>
              <a:xfrm flipH="1" flipV="1">
                <a:off x="62" y="807"/>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85" name="AutoShape 200"/>
            <xdr:cNvSpPr>
              <a:spLocks/>
            </xdr:cNvSpPr>
          </xdr:nvSpPr>
          <xdr:spPr>
            <a:xfrm>
              <a:off x="35" y="771"/>
              <a:ext cx="217" cy="954"/>
            </a:xfrm>
            <a:prstGeom prst="rect">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86" name="Group 201"/>
          <xdr:cNvGrpSpPr>
            <a:grpSpLocks/>
          </xdr:cNvGrpSpPr>
        </xdr:nvGrpSpPr>
        <xdr:grpSpPr>
          <a:xfrm>
            <a:off x="7385" y="1688"/>
            <a:ext cx="211" cy="844"/>
            <a:chOff x="35" y="771"/>
            <a:chExt cx="217" cy="954"/>
          </a:xfrm>
          <a:solidFill>
            <a:srgbClr val="FFFFFF"/>
          </a:solidFill>
        </xdr:grpSpPr>
        <xdr:grpSp>
          <xdr:nvGrpSpPr>
            <xdr:cNvPr id="87" name="Group 202"/>
            <xdr:cNvGrpSpPr>
              <a:grpSpLocks/>
            </xdr:cNvGrpSpPr>
          </xdr:nvGrpSpPr>
          <xdr:grpSpPr>
            <a:xfrm>
              <a:off x="62" y="1499"/>
              <a:ext cx="158" cy="185"/>
              <a:chOff x="62" y="1499"/>
              <a:chExt cx="158" cy="185"/>
            </a:xfrm>
            <a:solidFill>
              <a:srgbClr val="FFFFFF"/>
            </a:solidFill>
          </xdr:grpSpPr>
          <xdr:sp>
            <xdr:nvSpPr>
              <xdr:cNvPr id="88" name="AutoShape 203"/>
              <xdr:cNvSpPr>
                <a:spLocks/>
              </xdr:cNvSpPr>
            </xdr:nvSpPr>
            <xdr:spPr>
              <a:xfrm>
                <a:off x="127" y="1574"/>
                <a:ext cx="32" cy="36"/>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9" name="AutoShape 204"/>
              <xdr:cNvSpPr>
                <a:spLocks/>
              </xdr:cNvSpPr>
            </xdr:nvSpPr>
            <xdr:spPr>
              <a:xfrm flipV="1">
                <a:off x="62" y="1499"/>
                <a:ext cx="158" cy="185"/>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90" name="Group 205"/>
            <xdr:cNvGrpSpPr>
              <a:grpSpLocks/>
            </xdr:cNvGrpSpPr>
          </xdr:nvGrpSpPr>
          <xdr:grpSpPr>
            <a:xfrm>
              <a:off x="62" y="1265"/>
              <a:ext cx="158" cy="190"/>
              <a:chOff x="62" y="1265"/>
              <a:chExt cx="158" cy="190"/>
            </a:xfrm>
            <a:solidFill>
              <a:srgbClr val="FFFFFF"/>
            </a:solidFill>
          </xdr:grpSpPr>
          <xdr:sp>
            <xdr:nvSpPr>
              <xdr:cNvPr id="91" name="AutoShape 206"/>
              <xdr:cNvSpPr>
                <a:spLocks/>
              </xdr:cNvSpPr>
            </xdr:nvSpPr>
            <xdr:spPr>
              <a:xfrm>
                <a:off x="127" y="1340"/>
                <a:ext cx="32" cy="41"/>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2" name="AutoShape 207"/>
              <xdr:cNvSpPr>
                <a:spLocks/>
              </xdr:cNvSpPr>
            </xdr:nvSpPr>
            <xdr:spPr>
              <a:xfrm flipH="1" flipV="1">
                <a:off x="62" y="1265"/>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93" name="Group 208"/>
            <xdr:cNvGrpSpPr>
              <a:grpSpLocks/>
            </xdr:cNvGrpSpPr>
          </xdr:nvGrpSpPr>
          <xdr:grpSpPr>
            <a:xfrm>
              <a:off x="62" y="1036"/>
              <a:ext cx="158" cy="190"/>
              <a:chOff x="62" y="1036"/>
              <a:chExt cx="158" cy="190"/>
            </a:xfrm>
            <a:solidFill>
              <a:srgbClr val="FFFFFF"/>
            </a:solidFill>
          </xdr:grpSpPr>
          <xdr:sp>
            <xdr:nvSpPr>
              <xdr:cNvPr id="94" name="AutoShape 209"/>
              <xdr:cNvSpPr>
                <a:spLocks/>
              </xdr:cNvSpPr>
            </xdr:nvSpPr>
            <xdr:spPr>
              <a:xfrm>
                <a:off x="127" y="1111"/>
                <a:ext cx="32" cy="4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5" name="AutoShape 210"/>
              <xdr:cNvSpPr>
                <a:spLocks/>
              </xdr:cNvSpPr>
            </xdr:nvSpPr>
            <xdr:spPr>
              <a:xfrm flipV="1">
                <a:off x="62" y="1036"/>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96" name="Group 211"/>
            <xdr:cNvGrpSpPr>
              <a:grpSpLocks/>
            </xdr:cNvGrpSpPr>
          </xdr:nvGrpSpPr>
          <xdr:grpSpPr>
            <a:xfrm>
              <a:off x="62" y="807"/>
              <a:ext cx="158" cy="190"/>
              <a:chOff x="62" y="807"/>
              <a:chExt cx="158" cy="190"/>
            </a:xfrm>
            <a:solidFill>
              <a:srgbClr val="FFFFFF"/>
            </a:solidFill>
          </xdr:grpSpPr>
          <xdr:sp>
            <xdr:nvSpPr>
              <xdr:cNvPr id="97" name="AutoShape 212"/>
              <xdr:cNvSpPr>
                <a:spLocks/>
              </xdr:cNvSpPr>
            </xdr:nvSpPr>
            <xdr:spPr>
              <a:xfrm>
                <a:off x="127" y="881"/>
                <a:ext cx="32" cy="37"/>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8" name="AutoShape 213"/>
              <xdr:cNvSpPr>
                <a:spLocks/>
              </xdr:cNvSpPr>
            </xdr:nvSpPr>
            <xdr:spPr>
              <a:xfrm flipH="1" flipV="1">
                <a:off x="62" y="807"/>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99" name="AutoShape 214"/>
            <xdr:cNvSpPr>
              <a:spLocks/>
            </xdr:cNvSpPr>
          </xdr:nvSpPr>
          <xdr:spPr>
            <a:xfrm>
              <a:off x="35" y="771"/>
              <a:ext cx="217" cy="954"/>
            </a:xfrm>
            <a:prstGeom prst="rect">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00" name="Group 215"/>
          <xdr:cNvGrpSpPr>
            <a:grpSpLocks/>
          </xdr:cNvGrpSpPr>
        </xdr:nvGrpSpPr>
        <xdr:grpSpPr>
          <a:xfrm rot="5400000">
            <a:off x="6857" y="2427"/>
            <a:ext cx="211" cy="844"/>
            <a:chOff x="35" y="771"/>
            <a:chExt cx="217" cy="954"/>
          </a:xfrm>
          <a:solidFill>
            <a:srgbClr val="FFFFFF"/>
          </a:solidFill>
        </xdr:grpSpPr>
        <xdr:grpSp>
          <xdr:nvGrpSpPr>
            <xdr:cNvPr id="101" name="Group 216"/>
            <xdr:cNvGrpSpPr>
              <a:grpSpLocks/>
            </xdr:cNvGrpSpPr>
          </xdr:nvGrpSpPr>
          <xdr:grpSpPr>
            <a:xfrm>
              <a:off x="62" y="1499"/>
              <a:ext cx="158" cy="185"/>
              <a:chOff x="62" y="1499"/>
              <a:chExt cx="158" cy="185"/>
            </a:xfrm>
            <a:solidFill>
              <a:srgbClr val="FFFFFF"/>
            </a:solidFill>
          </xdr:grpSpPr>
          <xdr:sp>
            <xdr:nvSpPr>
              <xdr:cNvPr id="102" name="AutoShape 217"/>
              <xdr:cNvSpPr>
                <a:spLocks/>
              </xdr:cNvSpPr>
            </xdr:nvSpPr>
            <xdr:spPr>
              <a:xfrm>
                <a:off x="127" y="1574"/>
                <a:ext cx="32" cy="36"/>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3" name="AutoShape 218"/>
              <xdr:cNvSpPr>
                <a:spLocks/>
              </xdr:cNvSpPr>
            </xdr:nvSpPr>
            <xdr:spPr>
              <a:xfrm flipV="1">
                <a:off x="62" y="1499"/>
                <a:ext cx="158" cy="185"/>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04" name="Group 219"/>
            <xdr:cNvGrpSpPr>
              <a:grpSpLocks/>
            </xdr:cNvGrpSpPr>
          </xdr:nvGrpSpPr>
          <xdr:grpSpPr>
            <a:xfrm>
              <a:off x="62" y="1265"/>
              <a:ext cx="158" cy="190"/>
              <a:chOff x="62" y="1265"/>
              <a:chExt cx="158" cy="190"/>
            </a:xfrm>
            <a:solidFill>
              <a:srgbClr val="FFFFFF"/>
            </a:solidFill>
          </xdr:grpSpPr>
          <xdr:sp>
            <xdr:nvSpPr>
              <xdr:cNvPr id="105" name="AutoShape 220"/>
              <xdr:cNvSpPr>
                <a:spLocks/>
              </xdr:cNvSpPr>
            </xdr:nvSpPr>
            <xdr:spPr>
              <a:xfrm>
                <a:off x="127" y="1340"/>
                <a:ext cx="32" cy="41"/>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6" name="AutoShape 221"/>
              <xdr:cNvSpPr>
                <a:spLocks/>
              </xdr:cNvSpPr>
            </xdr:nvSpPr>
            <xdr:spPr>
              <a:xfrm flipH="1" flipV="1">
                <a:off x="62" y="1265"/>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07" name="Group 222"/>
            <xdr:cNvGrpSpPr>
              <a:grpSpLocks/>
            </xdr:cNvGrpSpPr>
          </xdr:nvGrpSpPr>
          <xdr:grpSpPr>
            <a:xfrm>
              <a:off x="62" y="1036"/>
              <a:ext cx="158" cy="190"/>
              <a:chOff x="62" y="1036"/>
              <a:chExt cx="158" cy="190"/>
            </a:xfrm>
            <a:solidFill>
              <a:srgbClr val="FFFFFF"/>
            </a:solidFill>
          </xdr:grpSpPr>
          <xdr:sp>
            <xdr:nvSpPr>
              <xdr:cNvPr id="108" name="AutoShape 223"/>
              <xdr:cNvSpPr>
                <a:spLocks/>
              </xdr:cNvSpPr>
            </xdr:nvSpPr>
            <xdr:spPr>
              <a:xfrm>
                <a:off x="127" y="1111"/>
                <a:ext cx="32" cy="4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9" name="AutoShape 224"/>
              <xdr:cNvSpPr>
                <a:spLocks/>
              </xdr:cNvSpPr>
            </xdr:nvSpPr>
            <xdr:spPr>
              <a:xfrm flipV="1">
                <a:off x="62" y="1036"/>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10" name="Group 225"/>
            <xdr:cNvGrpSpPr>
              <a:grpSpLocks/>
            </xdr:cNvGrpSpPr>
          </xdr:nvGrpSpPr>
          <xdr:grpSpPr>
            <a:xfrm>
              <a:off x="62" y="807"/>
              <a:ext cx="158" cy="190"/>
              <a:chOff x="62" y="807"/>
              <a:chExt cx="158" cy="190"/>
            </a:xfrm>
            <a:solidFill>
              <a:srgbClr val="FFFFFF"/>
            </a:solidFill>
          </xdr:grpSpPr>
          <xdr:sp>
            <xdr:nvSpPr>
              <xdr:cNvPr id="111" name="AutoShape 226"/>
              <xdr:cNvSpPr>
                <a:spLocks/>
              </xdr:cNvSpPr>
            </xdr:nvSpPr>
            <xdr:spPr>
              <a:xfrm>
                <a:off x="127" y="881"/>
                <a:ext cx="32" cy="37"/>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2" name="AutoShape 227"/>
              <xdr:cNvSpPr>
                <a:spLocks/>
              </xdr:cNvSpPr>
            </xdr:nvSpPr>
            <xdr:spPr>
              <a:xfrm flipH="1" flipV="1">
                <a:off x="62" y="807"/>
                <a:ext cx="158" cy="190"/>
              </a:xfrm>
              <a:prstGeom prst="line">
                <a:avLst/>
              </a:prstGeom>
              <a:solidFill>
                <a:srgbClr val="FF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13" name="AutoShape 228"/>
            <xdr:cNvSpPr>
              <a:spLocks/>
            </xdr:cNvSpPr>
          </xdr:nvSpPr>
          <xdr:spPr>
            <a:xfrm>
              <a:off x="35" y="771"/>
              <a:ext cx="217" cy="954"/>
            </a:xfrm>
            <a:prstGeom prst="rect">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14" name="AutoShape 229"/>
          <xdr:cNvSpPr>
            <a:spLocks/>
          </xdr:cNvSpPr>
        </xdr:nvSpPr>
        <xdr:spPr>
          <a:xfrm flipH="1">
            <a:off x="3798" y="4009"/>
            <a:ext cx="1266" cy="211"/>
          </a:xfrm>
          <a:prstGeom prst="rect">
            <a:avLst/>
          </a:prstGeom>
          <a:solidFill>
            <a:srgbClr val="CC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5" name="AutoShape 230"/>
          <xdr:cNvSpPr>
            <a:spLocks/>
          </xdr:cNvSpPr>
        </xdr:nvSpPr>
        <xdr:spPr>
          <a:xfrm flipH="1">
            <a:off x="5064" y="2532"/>
            <a:ext cx="1477" cy="1477"/>
          </a:xfrm>
          <a:prstGeom prst="line">
            <a:avLst/>
          </a:prstGeom>
          <a:solidFill>
            <a:srgbClr val="FFFFFF"/>
          </a:solidFill>
          <a:ln w="1905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16" name="Group 231"/>
          <xdr:cNvGrpSpPr>
            <a:grpSpLocks/>
          </xdr:cNvGrpSpPr>
        </xdr:nvGrpSpPr>
        <xdr:grpSpPr>
          <a:xfrm rot="19129923">
            <a:off x="5837" y="1266"/>
            <a:ext cx="282" cy="1477"/>
            <a:chOff x="5415" y="4642"/>
            <a:chExt cx="282" cy="1477"/>
          </a:xfrm>
          <a:solidFill>
            <a:srgbClr val="FFFFFF"/>
          </a:solidFill>
        </xdr:grpSpPr>
        <xdr:grpSp>
          <xdr:nvGrpSpPr>
            <xdr:cNvPr id="117" name="Group 232"/>
            <xdr:cNvGrpSpPr>
              <a:grpSpLocks/>
            </xdr:cNvGrpSpPr>
          </xdr:nvGrpSpPr>
          <xdr:grpSpPr>
            <a:xfrm>
              <a:off x="5415" y="4769"/>
              <a:ext cx="282" cy="295"/>
              <a:chOff x="5343" y="4808"/>
              <a:chExt cx="282" cy="295"/>
            </a:xfrm>
            <a:solidFill>
              <a:srgbClr val="FFFFFF"/>
            </a:solidFill>
          </xdr:grpSpPr>
          <xdr:sp>
            <xdr:nvSpPr>
              <xdr:cNvPr id="118" name="AutoShape 233"/>
              <xdr:cNvSpPr>
                <a:spLocks/>
              </xdr:cNvSpPr>
            </xdr:nvSpPr>
            <xdr:spPr>
              <a:xfrm flipH="1" flipV="1">
                <a:off x="5343" y="4808"/>
                <a:ext cx="282" cy="147"/>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9" name="AutoShape 234"/>
              <xdr:cNvSpPr>
                <a:spLocks/>
              </xdr:cNvSpPr>
            </xdr:nvSpPr>
            <xdr:spPr>
              <a:xfrm flipH="1">
                <a:off x="5343" y="4955"/>
                <a:ext cx="282" cy="1"/>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0" name="AutoShape 235"/>
              <xdr:cNvSpPr>
                <a:spLocks/>
              </xdr:cNvSpPr>
            </xdr:nvSpPr>
            <xdr:spPr>
              <a:xfrm flipH="1">
                <a:off x="5343" y="4955"/>
                <a:ext cx="282" cy="148"/>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21" name="Group 236"/>
            <xdr:cNvGrpSpPr>
              <a:grpSpLocks/>
            </xdr:cNvGrpSpPr>
          </xdr:nvGrpSpPr>
          <xdr:grpSpPr>
            <a:xfrm>
              <a:off x="5415" y="5064"/>
              <a:ext cx="282" cy="295"/>
              <a:chOff x="5343" y="4808"/>
              <a:chExt cx="282" cy="295"/>
            </a:xfrm>
            <a:solidFill>
              <a:srgbClr val="FFFFFF"/>
            </a:solidFill>
          </xdr:grpSpPr>
          <xdr:sp>
            <xdr:nvSpPr>
              <xdr:cNvPr id="122" name="AutoShape 237"/>
              <xdr:cNvSpPr>
                <a:spLocks/>
              </xdr:cNvSpPr>
            </xdr:nvSpPr>
            <xdr:spPr>
              <a:xfrm flipH="1" flipV="1">
                <a:off x="5343" y="4808"/>
                <a:ext cx="282" cy="147"/>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3" name="AutoShape 238"/>
              <xdr:cNvSpPr>
                <a:spLocks/>
              </xdr:cNvSpPr>
            </xdr:nvSpPr>
            <xdr:spPr>
              <a:xfrm flipH="1">
                <a:off x="5343" y="4955"/>
                <a:ext cx="282" cy="1"/>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4" name="AutoShape 239"/>
              <xdr:cNvSpPr>
                <a:spLocks/>
              </xdr:cNvSpPr>
            </xdr:nvSpPr>
            <xdr:spPr>
              <a:xfrm flipH="1">
                <a:off x="5343" y="4955"/>
                <a:ext cx="282" cy="148"/>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25" name="Group 240"/>
            <xdr:cNvGrpSpPr>
              <a:grpSpLocks/>
            </xdr:cNvGrpSpPr>
          </xdr:nvGrpSpPr>
          <xdr:grpSpPr>
            <a:xfrm>
              <a:off x="5415" y="5275"/>
              <a:ext cx="282" cy="295"/>
              <a:chOff x="5343" y="4808"/>
              <a:chExt cx="282" cy="295"/>
            </a:xfrm>
            <a:solidFill>
              <a:srgbClr val="FFFFFF"/>
            </a:solidFill>
          </xdr:grpSpPr>
          <xdr:sp>
            <xdr:nvSpPr>
              <xdr:cNvPr id="126" name="AutoShape 241"/>
              <xdr:cNvSpPr>
                <a:spLocks/>
              </xdr:cNvSpPr>
            </xdr:nvSpPr>
            <xdr:spPr>
              <a:xfrm flipH="1" flipV="1">
                <a:off x="5343" y="4808"/>
                <a:ext cx="282" cy="147"/>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7" name="AutoShape 242"/>
              <xdr:cNvSpPr>
                <a:spLocks/>
              </xdr:cNvSpPr>
            </xdr:nvSpPr>
            <xdr:spPr>
              <a:xfrm flipH="1">
                <a:off x="5343" y="4955"/>
                <a:ext cx="282" cy="1"/>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8" name="AutoShape 243"/>
              <xdr:cNvSpPr>
                <a:spLocks/>
              </xdr:cNvSpPr>
            </xdr:nvSpPr>
            <xdr:spPr>
              <a:xfrm flipH="1">
                <a:off x="5343" y="4955"/>
                <a:ext cx="282" cy="148"/>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29" name="AutoShape 244"/>
            <xdr:cNvSpPr>
              <a:spLocks/>
            </xdr:cNvSpPr>
          </xdr:nvSpPr>
          <xdr:spPr>
            <a:xfrm>
              <a:off x="5697" y="4642"/>
              <a:ext cx="0" cy="1477"/>
            </a:xfrm>
            <a:prstGeom prst="line">
              <a:avLst/>
            </a:prstGeom>
            <a:noFill/>
            <a:ln w="9525"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30" name="Group 245"/>
            <xdr:cNvGrpSpPr>
              <a:grpSpLocks/>
            </xdr:cNvGrpSpPr>
          </xdr:nvGrpSpPr>
          <xdr:grpSpPr>
            <a:xfrm>
              <a:off x="5415" y="5486"/>
              <a:ext cx="282" cy="295"/>
              <a:chOff x="5343" y="4808"/>
              <a:chExt cx="282" cy="295"/>
            </a:xfrm>
            <a:solidFill>
              <a:srgbClr val="FFFFFF"/>
            </a:solidFill>
          </xdr:grpSpPr>
          <xdr:sp>
            <xdr:nvSpPr>
              <xdr:cNvPr id="131" name="AutoShape 246"/>
              <xdr:cNvSpPr>
                <a:spLocks/>
              </xdr:cNvSpPr>
            </xdr:nvSpPr>
            <xdr:spPr>
              <a:xfrm flipH="1" flipV="1">
                <a:off x="5343" y="4808"/>
                <a:ext cx="282" cy="147"/>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2" name="AutoShape 247"/>
              <xdr:cNvSpPr>
                <a:spLocks/>
              </xdr:cNvSpPr>
            </xdr:nvSpPr>
            <xdr:spPr>
              <a:xfrm flipH="1">
                <a:off x="5343" y="4955"/>
                <a:ext cx="282" cy="1"/>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3" name="AutoShape 248"/>
              <xdr:cNvSpPr>
                <a:spLocks/>
              </xdr:cNvSpPr>
            </xdr:nvSpPr>
            <xdr:spPr>
              <a:xfrm flipH="1">
                <a:off x="5343" y="4955"/>
                <a:ext cx="282" cy="148"/>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34" name="Group 249"/>
            <xdr:cNvGrpSpPr>
              <a:grpSpLocks/>
            </xdr:cNvGrpSpPr>
          </xdr:nvGrpSpPr>
          <xdr:grpSpPr>
            <a:xfrm>
              <a:off x="5415" y="5698"/>
              <a:ext cx="282" cy="295"/>
              <a:chOff x="5343" y="4808"/>
              <a:chExt cx="282" cy="295"/>
            </a:xfrm>
            <a:solidFill>
              <a:srgbClr val="FFFFFF"/>
            </a:solidFill>
          </xdr:grpSpPr>
          <xdr:sp>
            <xdr:nvSpPr>
              <xdr:cNvPr id="135" name="AutoShape 250"/>
              <xdr:cNvSpPr>
                <a:spLocks/>
              </xdr:cNvSpPr>
            </xdr:nvSpPr>
            <xdr:spPr>
              <a:xfrm flipH="1" flipV="1">
                <a:off x="5343" y="4808"/>
                <a:ext cx="282" cy="147"/>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6" name="AutoShape 251"/>
              <xdr:cNvSpPr>
                <a:spLocks/>
              </xdr:cNvSpPr>
            </xdr:nvSpPr>
            <xdr:spPr>
              <a:xfrm flipH="1">
                <a:off x="5343" y="4955"/>
                <a:ext cx="282" cy="1"/>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7" name="AutoShape 252"/>
              <xdr:cNvSpPr>
                <a:spLocks/>
              </xdr:cNvSpPr>
            </xdr:nvSpPr>
            <xdr:spPr>
              <a:xfrm flipH="1">
                <a:off x="5343" y="4955"/>
                <a:ext cx="282" cy="148"/>
              </a:xfrm>
              <a:prstGeom prst="line">
                <a:avLst/>
              </a:prstGeom>
              <a:solidFill>
                <a:srgbClr val="FFFFFF"/>
              </a:solidFill>
              <a:ln w="0"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tabSelected="1" workbookViewId="0" topLeftCell="A1">
      <selection activeCell="E4" sqref="E4"/>
    </sheetView>
  </sheetViews>
  <sheetFormatPr defaultColWidth="11.421875" defaultRowHeight="12.75"/>
  <cols>
    <col min="1" max="1" width="19.28125" style="77" customWidth="1"/>
    <col min="2" max="2" width="59.140625" style="77" customWidth="1"/>
    <col min="3" max="3" width="10.00390625" style="77" customWidth="1"/>
    <col min="4" max="4" width="14.28125" style="77" customWidth="1"/>
    <col min="5" max="16384" width="11.421875" style="77" customWidth="1"/>
  </cols>
  <sheetData>
    <row r="1" spans="1:4" ht="15.75" thickBot="1">
      <c r="A1" s="99" t="s">
        <v>247</v>
      </c>
      <c r="B1" s="100"/>
      <c r="C1" s="100"/>
      <c r="D1" s="101"/>
    </row>
    <row r="2" spans="1:4" ht="15">
      <c r="A2" s="78"/>
      <c r="B2" s="78"/>
      <c r="C2" s="78"/>
      <c r="D2" s="78"/>
    </row>
    <row r="3" spans="1:4" ht="75" customHeight="1">
      <c r="A3" s="98" t="s">
        <v>283</v>
      </c>
      <c r="B3" s="98"/>
      <c r="C3" s="98"/>
      <c r="D3" s="98"/>
    </row>
    <row r="4" spans="1:4" ht="105" customHeight="1">
      <c r="A4" s="102" t="s">
        <v>300</v>
      </c>
      <c r="B4" s="102"/>
      <c r="C4" s="102"/>
      <c r="D4" s="102"/>
    </row>
    <row r="5" spans="1:4" ht="135" customHeight="1">
      <c r="A5" s="102" t="s">
        <v>284</v>
      </c>
      <c r="B5" s="102"/>
      <c r="C5" s="102"/>
      <c r="D5" s="102"/>
    </row>
    <row r="6" spans="1:4" ht="14.25">
      <c r="A6" s="83" t="s">
        <v>198</v>
      </c>
      <c r="B6" s="83" t="s">
        <v>197</v>
      </c>
      <c r="C6" s="83" t="s">
        <v>199</v>
      </c>
      <c r="D6" s="83" t="s">
        <v>285</v>
      </c>
    </row>
    <row r="7" spans="1:4" ht="18.75">
      <c r="A7" s="85" t="s">
        <v>248</v>
      </c>
      <c r="B7" s="84" t="s">
        <v>206</v>
      </c>
      <c r="C7" s="85" t="s">
        <v>242</v>
      </c>
      <c r="D7" s="85" t="s">
        <v>208</v>
      </c>
    </row>
    <row r="8" spans="1:4" ht="18.75">
      <c r="A8" s="85" t="s">
        <v>249</v>
      </c>
      <c r="B8" s="84" t="s">
        <v>227</v>
      </c>
      <c r="C8" s="83"/>
      <c r="D8" s="83" t="s">
        <v>250</v>
      </c>
    </row>
    <row r="9" spans="1:4" ht="15">
      <c r="A9" s="86" t="s">
        <v>17</v>
      </c>
      <c r="B9" s="84" t="s">
        <v>16</v>
      </c>
      <c r="C9" s="86"/>
      <c r="D9" s="86"/>
    </row>
    <row r="10" spans="1:4" ht="14.25">
      <c r="A10" s="83" t="s">
        <v>17</v>
      </c>
      <c r="B10" s="84" t="s">
        <v>228</v>
      </c>
      <c r="C10" s="85" t="s">
        <v>216</v>
      </c>
      <c r="D10" s="85" t="s">
        <v>216</v>
      </c>
    </row>
    <row r="11" spans="1:4" ht="14.25">
      <c r="A11" s="85" t="s">
        <v>207</v>
      </c>
      <c r="B11" s="84" t="s">
        <v>200</v>
      </c>
      <c r="C11" s="85" t="s">
        <v>242</v>
      </c>
      <c r="D11" s="85" t="s">
        <v>208</v>
      </c>
    </row>
    <row r="12" spans="1:4" ht="14.25">
      <c r="A12" s="85" t="s">
        <v>209</v>
      </c>
      <c r="B12" s="84" t="s">
        <v>41</v>
      </c>
      <c r="C12" s="85"/>
      <c r="D12" s="85" t="s">
        <v>217</v>
      </c>
    </row>
    <row r="13" spans="1:4" ht="14.25">
      <c r="A13" s="83" t="s">
        <v>210</v>
      </c>
      <c r="B13" s="84" t="s">
        <v>201</v>
      </c>
      <c r="C13" s="83" t="s">
        <v>243</v>
      </c>
      <c r="D13" s="83" t="s">
        <v>218</v>
      </c>
    </row>
    <row r="14" spans="1:4" ht="18.75">
      <c r="A14" s="87" t="s">
        <v>251</v>
      </c>
      <c r="B14" s="84" t="s">
        <v>229</v>
      </c>
      <c r="C14" s="83" t="s">
        <v>243</v>
      </c>
      <c r="D14" s="83" t="s">
        <v>218</v>
      </c>
    </row>
    <row r="15" spans="1:4" ht="18.75">
      <c r="A15" s="83" t="s">
        <v>252</v>
      </c>
      <c r="B15" s="84" t="s">
        <v>230</v>
      </c>
      <c r="C15" s="83" t="s">
        <v>243</v>
      </c>
      <c r="D15" s="83" t="s">
        <v>218</v>
      </c>
    </row>
    <row r="16" spans="1:4" ht="18.75">
      <c r="A16" s="83" t="s">
        <v>253</v>
      </c>
      <c r="B16" s="84" t="s">
        <v>231</v>
      </c>
      <c r="C16" s="83" t="s">
        <v>243</v>
      </c>
      <c r="D16" s="83" t="s">
        <v>218</v>
      </c>
    </row>
    <row r="17" spans="1:4" ht="18.75">
      <c r="A17" s="83" t="s">
        <v>254</v>
      </c>
      <c r="B17" s="84" t="s">
        <v>232</v>
      </c>
      <c r="C17" s="83" t="s">
        <v>233</v>
      </c>
      <c r="D17" s="83" t="s">
        <v>233</v>
      </c>
    </row>
    <row r="18" spans="1:4" ht="18.75">
      <c r="A18" s="83" t="s">
        <v>255</v>
      </c>
      <c r="B18" s="84" t="s">
        <v>234</v>
      </c>
      <c r="C18" s="83" t="s">
        <v>243</v>
      </c>
      <c r="D18" s="83" t="s">
        <v>218</v>
      </c>
    </row>
    <row r="19" spans="1:4" ht="14.25">
      <c r="A19" s="88" t="s">
        <v>211</v>
      </c>
      <c r="B19" s="84" t="s">
        <v>202</v>
      </c>
      <c r="C19" s="88" t="s">
        <v>26</v>
      </c>
      <c r="D19" s="88" t="s">
        <v>26</v>
      </c>
    </row>
    <row r="20" spans="1:4" ht="18.75">
      <c r="A20" s="83" t="s">
        <v>256</v>
      </c>
      <c r="B20" s="84" t="s">
        <v>224</v>
      </c>
      <c r="C20" s="83" t="s">
        <v>220</v>
      </c>
      <c r="D20" s="83" t="s">
        <v>220</v>
      </c>
    </row>
    <row r="21" spans="1:4" ht="18.75">
      <c r="A21" s="87" t="s">
        <v>257</v>
      </c>
      <c r="B21" s="84" t="s">
        <v>203</v>
      </c>
      <c r="C21" s="83" t="s">
        <v>220</v>
      </c>
      <c r="D21" s="87" t="s">
        <v>219</v>
      </c>
    </row>
    <row r="22" spans="1:4" ht="18.75">
      <c r="A22" s="83" t="s">
        <v>258</v>
      </c>
      <c r="B22" s="84" t="s">
        <v>225</v>
      </c>
      <c r="C22" s="83" t="s">
        <v>259</v>
      </c>
      <c r="D22" s="83" t="s">
        <v>260</v>
      </c>
    </row>
    <row r="23" spans="1:4" ht="18.75">
      <c r="A23" s="83" t="s">
        <v>261</v>
      </c>
      <c r="B23" s="84" t="s">
        <v>235</v>
      </c>
      <c r="C23" s="83" t="s">
        <v>259</v>
      </c>
      <c r="D23" s="83" t="s">
        <v>260</v>
      </c>
    </row>
    <row r="24" spans="1:4" ht="14.25">
      <c r="A24" s="85" t="s">
        <v>272</v>
      </c>
      <c r="B24" s="84" t="s">
        <v>240</v>
      </c>
      <c r="C24" s="84"/>
      <c r="D24" s="84"/>
    </row>
    <row r="25" spans="1:4" ht="16.5">
      <c r="A25" s="86" t="s">
        <v>212</v>
      </c>
      <c r="B25" s="84" t="s">
        <v>226</v>
      </c>
      <c r="C25" s="86" t="s">
        <v>262</v>
      </c>
      <c r="D25" s="86" t="s">
        <v>262</v>
      </c>
    </row>
    <row r="26" spans="1:4" ht="14.25">
      <c r="A26" s="83" t="s">
        <v>237</v>
      </c>
      <c r="B26" s="84" t="s">
        <v>236</v>
      </c>
      <c r="C26" s="83" t="s">
        <v>238</v>
      </c>
      <c r="D26" s="83" t="s">
        <v>238</v>
      </c>
    </row>
    <row r="27" spans="1:4" ht="19.5">
      <c r="A27" s="85" t="s">
        <v>213</v>
      </c>
      <c r="B27" s="84" t="s">
        <v>39</v>
      </c>
      <c r="C27" s="85" t="s">
        <v>221</v>
      </c>
      <c r="D27" s="85" t="s">
        <v>221</v>
      </c>
    </row>
    <row r="28" spans="1:4" ht="18.75">
      <c r="A28" s="85" t="s">
        <v>265</v>
      </c>
      <c r="B28" s="84" t="s">
        <v>34</v>
      </c>
      <c r="C28" s="85" t="s">
        <v>221</v>
      </c>
      <c r="D28" s="85" t="s">
        <v>221</v>
      </c>
    </row>
    <row r="29" spans="1:4" ht="18.75">
      <c r="A29" s="85" t="s">
        <v>273</v>
      </c>
      <c r="B29" s="84" t="s">
        <v>166</v>
      </c>
      <c r="C29" s="85" t="s">
        <v>221</v>
      </c>
      <c r="D29" s="85" t="s">
        <v>221</v>
      </c>
    </row>
    <row r="30" spans="1:4" ht="18.75">
      <c r="A30" s="86" t="s">
        <v>245</v>
      </c>
      <c r="B30" s="84" t="s">
        <v>246</v>
      </c>
      <c r="D30" s="85" t="s">
        <v>263</v>
      </c>
    </row>
    <row r="31" spans="1:4" ht="16.5">
      <c r="A31" s="83" t="s">
        <v>239</v>
      </c>
      <c r="B31" s="84" t="s">
        <v>13</v>
      </c>
      <c r="C31" s="83" t="s">
        <v>264</v>
      </c>
      <c r="D31" s="83" t="s">
        <v>264</v>
      </c>
    </row>
    <row r="32" spans="1:4" ht="19.5">
      <c r="A32" s="85" t="s">
        <v>214</v>
      </c>
      <c r="B32" s="84" t="s">
        <v>241</v>
      </c>
      <c r="C32" s="85" t="s">
        <v>222</v>
      </c>
      <c r="D32" s="85" t="s">
        <v>244</v>
      </c>
    </row>
    <row r="33" spans="1:4" ht="18.75">
      <c r="A33" s="88" t="s">
        <v>266</v>
      </c>
      <c r="B33" s="84" t="s">
        <v>204</v>
      </c>
      <c r="C33" s="88" t="s">
        <v>222</v>
      </c>
      <c r="D33" s="85" t="s">
        <v>244</v>
      </c>
    </row>
    <row r="34" spans="1:4" ht="14.25">
      <c r="A34" s="85" t="s">
        <v>215</v>
      </c>
      <c r="B34" s="84" t="s">
        <v>205</v>
      </c>
      <c r="C34" s="85" t="s">
        <v>223</v>
      </c>
      <c r="D34" s="85" t="s">
        <v>223</v>
      </c>
    </row>
    <row r="35" spans="1:4" ht="14.25">
      <c r="A35" s="79"/>
      <c r="B35" s="92"/>
      <c r="C35" s="79"/>
      <c r="D35" s="79"/>
    </row>
    <row r="36" spans="1:4" ht="14.25">
      <c r="A36" s="83" t="s">
        <v>198</v>
      </c>
      <c r="B36" s="103" t="s">
        <v>286</v>
      </c>
      <c r="C36" s="104"/>
      <c r="D36" s="105"/>
    </row>
    <row r="37" spans="1:4" ht="30" customHeight="1">
      <c r="A37" s="88"/>
      <c r="B37" s="106" t="s">
        <v>267</v>
      </c>
      <c r="C37" s="107"/>
      <c r="D37" s="108"/>
    </row>
    <row r="38" spans="1:4" ht="30" customHeight="1">
      <c r="A38" s="88"/>
      <c r="B38" s="106" t="s">
        <v>269</v>
      </c>
      <c r="C38" s="107"/>
      <c r="D38" s="108"/>
    </row>
    <row r="39" spans="1:4" ht="30" customHeight="1">
      <c r="A39" s="89"/>
      <c r="B39" s="106" t="s">
        <v>268</v>
      </c>
      <c r="C39" s="109"/>
      <c r="D39" s="110"/>
    </row>
    <row r="40" spans="1:4" ht="30" customHeight="1">
      <c r="A40" s="90"/>
      <c r="B40" s="106" t="s">
        <v>270</v>
      </c>
      <c r="C40" s="109"/>
      <c r="D40" s="110"/>
    </row>
    <row r="41" spans="1:4" ht="30" customHeight="1">
      <c r="A41" s="90"/>
      <c r="B41" s="106" t="s">
        <v>281</v>
      </c>
      <c r="C41" s="109"/>
      <c r="D41" s="110"/>
    </row>
    <row r="42" spans="1:4" ht="30" customHeight="1">
      <c r="A42" s="91"/>
      <c r="B42" s="106" t="s">
        <v>271</v>
      </c>
      <c r="C42" s="109"/>
      <c r="D42" s="110"/>
    </row>
    <row r="43" ht="14.25">
      <c r="A43" s="81"/>
    </row>
    <row r="44" spans="1:4" ht="14.25">
      <c r="A44" s="80"/>
      <c r="B44" s="111" t="s">
        <v>287</v>
      </c>
      <c r="C44" s="112"/>
      <c r="D44" s="112"/>
    </row>
    <row r="45" spans="1:2" ht="14.25">
      <c r="A45" s="80"/>
      <c r="B45" s="94"/>
    </row>
    <row r="46" spans="1:4" ht="14.25">
      <c r="A46" s="80"/>
      <c r="B46" s="113" t="s">
        <v>274</v>
      </c>
      <c r="C46" s="112"/>
      <c r="D46" s="112"/>
    </row>
    <row r="47" spans="1:4" ht="14.25">
      <c r="A47" s="81"/>
      <c r="B47" s="113" t="s">
        <v>275</v>
      </c>
      <c r="C47" s="112"/>
      <c r="D47" s="112"/>
    </row>
    <row r="48" spans="1:4" ht="14.25">
      <c r="A48" s="81"/>
      <c r="B48" s="113" t="s">
        <v>276</v>
      </c>
      <c r="C48" s="112"/>
      <c r="D48" s="112"/>
    </row>
    <row r="49" spans="1:4" ht="14.25">
      <c r="A49" s="80"/>
      <c r="B49" s="113" t="s">
        <v>278</v>
      </c>
      <c r="C49" s="112"/>
      <c r="D49" s="112"/>
    </row>
    <row r="50" spans="1:4" ht="14.25">
      <c r="A50" s="80"/>
      <c r="B50" s="113" t="s">
        <v>282</v>
      </c>
      <c r="C50" s="112"/>
      <c r="D50" s="112"/>
    </row>
    <row r="51" spans="1:4" ht="14.25">
      <c r="A51" s="80"/>
      <c r="B51" s="113" t="s">
        <v>277</v>
      </c>
      <c r="C51" s="112"/>
      <c r="D51" s="112"/>
    </row>
    <row r="52" ht="14.25">
      <c r="A52" s="82"/>
    </row>
  </sheetData>
  <sheetProtection sheet="1" objects="1" scenarios="1"/>
  <mergeCells count="18">
    <mergeCell ref="B50:D50"/>
    <mergeCell ref="B51:D51"/>
    <mergeCell ref="B46:D46"/>
    <mergeCell ref="B47:D47"/>
    <mergeCell ref="B48:D48"/>
    <mergeCell ref="B49:D49"/>
    <mergeCell ref="B40:D40"/>
    <mergeCell ref="B41:D41"/>
    <mergeCell ref="B42:D42"/>
    <mergeCell ref="B44:D44"/>
    <mergeCell ref="B36:D36"/>
    <mergeCell ref="B37:D37"/>
    <mergeCell ref="B38:D38"/>
    <mergeCell ref="B39:D39"/>
    <mergeCell ref="A3:D3"/>
    <mergeCell ref="A1:D1"/>
    <mergeCell ref="A4:D4"/>
    <mergeCell ref="A5:D5"/>
  </mergeCells>
  <printOptions horizontalCentered="1"/>
  <pageMargins left="0.7874015748031497" right="0.7874015748031497" top="0.984251968503937" bottom="0.984251968503937" header="0.5118110236220472" footer="0.5118110236220472"/>
  <pageSetup fitToHeight="2" fitToWidth="1" horizontalDpi="600" verticalDpi="600" orientation="portrait" paperSize="9" scale="84" r:id="rId2"/>
  <headerFooter alignWithMargins="0">
    <oddHeader>&amp;CFORMATION CONFORT D'ETE SANS MACHINE THERMODYNAMIQUE</oddHeader>
    <oddFooter>&amp;LFrançois VALLET - ENERVAL&amp;RVersion 1 du 9/12/2005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6"/>
  <sheetViews>
    <sheetView workbookViewId="0" topLeftCell="A1">
      <selection activeCell="C24" sqref="C24"/>
    </sheetView>
  </sheetViews>
  <sheetFormatPr defaultColWidth="11.421875" defaultRowHeight="12.75"/>
  <cols>
    <col min="1" max="1" width="4.421875" style="1" customWidth="1"/>
    <col min="2" max="2" width="49.00390625" style="1" customWidth="1"/>
    <col min="3" max="3" width="23.57421875" style="1" customWidth="1"/>
    <col min="4" max="4" width="17.28125" style="4" customWidth="1"/>
    <col min="5" max="5" width="15.00390625" style="1" customWidth="1"/>
    <col min="6" max="6" width="15.57421875" style="1" customWidth="1"/>
    <col min="7" max="7" width="15.140625" style="1" customWidth="1"/>
    <col min="8" max="16384" width="11.421875" style="1" customWidth="1"/>
  </cols>
  <sheetData>
    <row r="1" spans="1:6" s="73" customFormat="1" ht="30" customHeight="1" thickBot="1">
      <c r="A1" s="116" t="s">
        <v>193</v>
      </c>
      <c r="B1" s="117"/>
      <c r="C1" s="117"/>
      <c r="D1" s="117"/>
      <c r="E1" s="117"/>
      <c r="F1" s="118"/>
    </row>
    <row r="2" spans="1:6" s="73" customFormat="1" ht="15" customHeight="1">
      <c r="A2" s="74"/>
      <c r="B2" s="75"/>
      <c r="C2" s="75"/>
      <c r="D2" s="75"/>
      <c r="E2" s="75"/>
      <c r="F2" s="75"/>
    </row>
    <row r="3" ht="15"/>
    <row r="4" ht="15"/>
    <row r="5" ht="15"/>
    <row r="6" ht="15"/>
    <row r="7" ht="15"/>
    <row r="8" ht="15"/>
    <row r="9" ht="15"/>
    <row r="10" ht="15"/>
    <row r="11" ht="15"/>
    <row r="12" ht="15"/>
    <row r="14" spans="1:5" ht="15.75">
      <c r="A14" s="2" t="s">
        <v>0</v>
      </c>
      <c r="B14" s="3" t="s">
        <v>15</v>
      </c>
      <c r="C14" s="4" t="s">
        <v>2</v>
      </c>
      <c r="D14" s="4" t="s">
        <v>3</v>
      </c>
      <c r="E14" s="4" t="s">
        <v>4</v>
      </c>
    </row>
    <row r="15" spans="2:6" ht="20.25">
      <c r="B15" s="1" t="s">
        <v>288</v>
      </c>
      <c r="D15" s="4" t="s">
        <v>86</v>
      </c>
      <c r="E15" s="51">
        <v>1000</v>
      </c>
      <c r="F15" s="119" t="s">
        <v>7</v>
      </c>
    </row>
    <row r="16" spans="2:6" ht="19.5">
      <c r="B16" s="1" t="s">
        <v>108</v>
      </c>
      <c r="C16" s="8" t="s">
        <v>66</v>
      </c>
      <c r="D16" s="9" t="s">
        <v>17</v>
      </c>
      <c r="E16" s="52">
        <v>0.95</v>
      </c>
      <c r="F16" s="120"/>
    </row>
    <row r="17" spans="3:5" ht="15.75">
      <c r="C17" s="8"/>
      <c r="D17" s="9"/>
      <c r="E17" s="16"/>
    </row>
    <row r="18" spans="1:5" ht="15.75">
      <c r="A18" s="2" t="s">
        <v>14</v>
      </c>
      <c r="B18" s="3" t="s">
        <v>20</v>
      </c>
      <c r="C18" s="8"/>
      <c r="D18" s="9"/>
      <c r="E18" s="16"/>
    </row>
    <row r="19" spans="1:6" ht="15.75">
      <c r="A19" s="2"/>
      <c r="B19" s="12" t="s">
        <v>21</v>
      </c>
      <c r="C19" s="8"/>
      <c r="D19" s="14" t="s">
        <v>22</v>
      </c>
      <c r="E19" s="51">
        <v>0</v>
      </c>
      <c r="F19" s="119" t="s">
        <v>7</v>
      </c>
    </row>
    <row r="20" spans="2:6" ht="19.5">
      <c r="B20" s="1" t="s">
        <v>23</v>
      </c>
      <c r="D20" s="14" t="s">
        <v>68</v>
      </c>
      <c r="E20" s="53">
        <v>32</v>
      </c>
      <c r="F20" s="121"/>
    </row>
    <row r="21" spans="2:6" ht="19.5">
      <c r="B21" s="1" t="s">
        <v>24</v>
      </c>
      <c r="D21" s="14" t="s">
        <v>69</v>
      </c>
      <c r="E21" s="53">
        <v>49</v>
      </c>
      <c r="F21" s="120"/>
    </row>
    <row r="22" spans="2:5" ht="15">
      <c r="B22" s="1" t="s">
        <v>25</v>
      </c>
      <c r="D22" s="4" t="s">
        <v>26</v>
      </c>
      <c r="E22" s="20">
        <f>1.19745*(10^(-8))*(288.15-0.0065*E19)^5.25588</f>
        <v>101325.25873766006</v>
      </c>
    </row>
    <row r="23" spans="2:5" ht="15">
      <c r="B23" s="21" t="s">
        <v>27</v>
      </c>
      <c r="C23" s="21"/>
      <c r="D23" s="22" t="s">
        <v>28</v>
      </c>
      <c r="E23" s="23">
        <f>10^(((7.625*E20)/(241+E20))+2.7877)</f>
        <v>4802.561044102957</v>
      </c>
    </row>
    <row r="24" spans="2:5" ht="19.5">
      <c r="B24" s="21" t="s">
        <v>29</v>
      </c>
      <c r="C24" s="21"/>
      <c r="D24" s="22" t="s">
        <v>70</v>
      </c>
      <c r="E24" s="24">
        <f>0.622*(E23/(E22-E23))</f>
        <v>0.030948088281948574</v>
      </c>
    </row>
    <row r="25" spans="4:5" ht="15">
      <c r="D25" s="14"/>
      <c r="E25" s="25"/>
    </row>
    <row r="26" spans="1:5" ht="15.75">
      <c r="A26" s="2" t="s">
        <v>19</v>
      </c>
      <c r="B26" s="3" t="s">
        <v>31</v>
      </c>
      <c r="D26" s="14"/>
      <c r="E26" s="25"/>
    </row>
    <row r="27" spans="2:5" ht="19.5">
      <c r="B27" s="1" t="s">
        <v>32</v>
      </c>
      <c r="D27" s="14" t="s">
        <v>71</v>
      </c>
      <c r="E27" s="26">
        <f>E23*E21/100</f>
        <v>2353.2549116104487</v>
      </c>
    </row>
    <row r="28" spans="2:5" ht="19.5">
      <c r="B28" s="1" t="s">
        <v>33</v>
      </c>
      <c r="D28" s="14" t="s">
        <v>72</v>
      </c>
      <c r="E28" s="27">
        <f>0.622*(E27/(E22-E27))</f>
        <v>0.014789278770128773</v>
      </c>
    </row>
    <row r="29" spans="2:5" ht="19.5">
      <c r="B29" s="1" t="s">
        <v>34</v>
      </c>
      <c r="C29" s="12"/>
      <c r="D29" s="14" t="s">
        <v>73</v>
      </c>
      <c r="E29" s="28">
        <f>(-5.667+0.647*E20-0.0035*E20^2)+(1666.7-25.85*E20+0.176*E20^2)*E28+(-31560+631.8*E20-4.55*E20^2)*E28^2+(311817-6681*E20+48*E20^2)*E28^3</f>
        <v>23.51014937387145</v>
      </c>
    </row>
    <row r="30" spans="2:5" ht="19.5">
      <c r="B30" s="1" t="s">
        <v>35</v>
      </c>
      <c r="D30" s="14" t="s">
        <v>74</v>
      </c>
      <c r="E30" s="29">
        <f>E46*E20+E28*(2501+(1.83*E20))</f>
        <v>70.0460463688708</v>
      </c>
    </row>
    <row r="31" spans="2:5" ht="18.75">
      <c r="B31" s="1" t="s">
        <v>36</v>
      </c>
      <c r="D31" s="9" t="s">
        <v>301</v>
      </c>
      <c r="E31" s="30">
        <f>1/((461.24*(0.622+E28)*(E20+273.15))/E22)</f>
        <v>1.1305288271023266</v>
      </c>
    </row>
    <row r="32" spans="2:5" ht="19.5">
      <c r="B32" s="1" t="s">
        <v>289</v>
      </c>
      <c r="C32" s="1" t="s">
        <v>88</v>
      </c>
      <c r="D32" s="4" t="s">
        <v>89</v>
      </c>
      <c r="E32" s="56">
        <f>E15*E31/3600</f>
        <v>0.31403578530620185</v>
      </c>
    </row>
    <row r="33" ht="15">
      <c r="E33" s="31"/>
    </row>
    <row r="34" spans="1:5" ht="15.75">
      <c r="A34" s="2" t="s">
        <v>19</v>
      </c>
      <c r="B34" s="3" t="s">
        <v>38</v>
      </c>
      <c r="E34" s="31"/>
    </row>
    <row r="35" spans="2:6" ht="19.5">
      <c r="B35" s="1" t="s">
        <v>39</v>
      </c>
      <c r="C35" s="12" t="s">
        <v>76</v>
      </c>
      <c r="D35" s="14" t="s">
        <v>77</v>
      </c>
      <c r="E35" s="32">
        <f>E20-E16*(E20-E29)</f>
        <v>23.934641905177877</v>
      </c>
      <c r="F35" s="114" t="s">
        <v>40</v>
      </c>
    </row>
    <row r="36" spans="2:6" ht="19.5">
      <c r="B36" s="1" t="s">
        <v>35</v>
      </c>
      <c r="D36" s="14" t="s">
        <v>78</v>
      </c>
      <c r="E36" s="32">
        <f>E30</f>
        <v>70.0460463688708</v>
      </c>
      <c r="F36" s="122"/>
    </row>
    <row r="37" spans="2:6" ht="19.5">
      <c r="B37" s="1" t="s">
        <v>33</v>
      </c>
      <c r="D37" s="14" t="s">
        <v>79</v>
      </c>
      <c r="E37" s="33">
        <f>(E36-(E46*E35))/(2501+(1.83*E35))</f>
        <v>0.018063419318954162</v>
      </c>
      <c r="F37" s="122"/>
    </row>
    <row r="38" spans="2:6" ht="19.5">
      <c r="B38" s="1" t="s">
        <v>41</v>
      </c>
      <c r="D38" s="14" t="s">
        <v>80</v>
      </c>
      <c r="E38" s="32">
        <f>100*E37/E40</f>
        <v>95.30958647623314</v>
      </c>
      <c r="F38" s="115"/>
    </row>
    <row r="39" spans="2:5" ht="15">
      <c r="B39" s="34" t="s">
        <v>27</v>
      </c>
      <c r="C39" s="34"/>
      <c r="D39" s="35" t="s">
        <v>42</v>
      </c>
      <c r="E39" s="36">
        <f>10^(((7.625*E35)/(241+E35))+2.7877)</f>
        <v>2996.0933897334885</v>
      </c>
    </row>
    <row r="40" spans="2:5" ht="19.5">
      <c r="B40" s="34" t="s">
        <v>29</v>
      </c>
      <c r="C40" s="34"/>
      <c r="D40" s="35" t="s">
        <v>81</v>
      </c>
      <c r="E40" s="37">
        <f>0.622*(E39/(E22-E39))</f>
        <v>0.018952363541581984</v>
      </c>
    </row>
    <row r="41" spans="3:5" ht="15.75">
      <c r="C41" s="12"/>
      <c r="D41" s="14"/>
      <c r="E41" s="38"/>
    </row>
    <row r="42" spans="1:5" ht="15.75">
      <c r="A42" s="2" t="s">
        <v>30</v>
      </c>
      <c r="B42" s="3" t="s">
        <v>150</v>
      </c>
      <c r="C42" s="12"/>
      <c r="D42" s="14"/>
      <c r="E42" s="63"/>
    </row>
    <row r="43" spans="2:6" ht="19.5">
      <c r="B43" s="1" t="s">
        <v>49</v>
      </c>
      <c r="C43" s="12" t="s">
        <v>90</v>
      </c>
      <c r="D43" s="43" t="s">
        <v>91</v>
      </c>
      <c r="E43" s="39">
        <f>(E37-E28)*E32*3600</f>
        <v>3.701510274431736</v>
      </c>
      <c r="F43" s="114" t="s">
        <v>40</v>
      </c>
    </row>
    <row r="44" spans="2:6" ht="19.5">
      <c r="B44" s="1" t="s">
        <v>152</v>
      </c>
      <c r="C44" s="1" t="s">
        <v>153</v>
      </c>
      <c r="D44" s="4" t="s">
        <v>46</v>
      </c>
      <c r="E44" s="39">
        <f>E32*E46*(E20-E35)</f>
        <v>2.5480079294616966</v>
      </c>
      <c r="F44" s="115"/>
    </row>
    <row r="46" spans="2:5" ht="19.5">
      <c r="B46" s="13" t="s">
        <v>279</v>
      </c>
      <c r="C46" s="12"/>
      <c r="D46" s="14" t="s">
        <v>107</v>
      </c>
      <c r="E46" s="31">
        <v>1.006</v>
      </c>
    </row>
  </sheetData>
  <sheetProtection sheet="1" objects="1" scenarios="1"/>
  <mergeCells count="5">
    <mergeCell ref="F43:F44"/>
    <mergeCell ref="A1:F1"/>
    <mergeCell ref="F15:F16"/>
    <mergeCell ref="F19:F21"/>
    <mergeCell ref="F35:F38"/>
  </mergeCells>
  <dataValidations count="3">
    <dataValidation type="decimal" allowBlank="1" showInputMessage="1" showErrorMessage="1" promptTitle="Rendement" prompt="Saisir une valeur entre 0 et 1" sqref="E16">
      <formula1>0</formula1>
      <formula2>1</formula2>
    </dataValidation>
    <dataValidation type="decimal" allowBlank="1" showInputMessage="1" showErrorMessage="1" promptTitle="Température de bulbe sec" prompt="Saisir une valeur entre 0 et 50°C" sqref="E20">
      <formula1>0</formula1>
      <formula2>50</formula2>
    </dataValidation>
    <dataValidation type="decimal" allowBlank="1" showInputMessage="1" showErrorMessage="1" promptTitle="Humidité relative" prompt="Saisir une valeur entre 0 et 100%" sqref="E21">
      <formula1>0</formula1>
      <formula2>100</formula2>
    </dataValidation>
  </dataValidation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9" r:id="rId4"/>
  <headerFooter alignWithMargins="0">
    <oddHeader>&amp;CFORMATION CONFORT D'ETE DANS MACHINE THERMODYNAMIQUE</oddHeader>
    <oddFooter>&amp;LFrançois VALLET - ENERVAL&amp;RVersion 1 du 09/12/2005</oddFooter>
  </headerFooter>
  <legacyDrawing r:id="rId3"/>
  <oleObjects>
    <oleObject progId="MSDraw.Drawing.8.2" shapeId="111011" r:id="rId1"/>
    <oleObject progId="MSDraw.Drawing.8.2" shapeId="111037" r:id="rId2"/>
  </oleObjects>
</worksheet>
</file>

<file path=xl/worksheets/sheet3.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C17" sqref="C17"/>
    </sheetView>
  </sheetViews>
  <sheetFormatPr defaultColWidth="11.421875" defaultRowHeight="12.75"/>
  <cols>
    <col min="1" max="1" width="4.00390625" style="1" customWidth="1"/>
    <col min="2" max="2" width="51.28125" style="1" customWidth="1"/>
    <col min="3" max="3" width="28.57421875" style="1" customWidth="1"/>
    <col min="4" max="4" width="17.8515625" style="4" customWidth="1"/>
    <col min="5" max="5" width="15.00390625" style="1" customWidth="1"/>
    <col min="6" max="6" width="11.00390625" style="1" customWidth="1"/>
    <col min="7" max="16384" width="11.421875" style="1" customWidth="1"/>
  </cols>
  <sheetData>
    <row r="1" spans="1:6" ht="30" customHeight="1" thickBot="1">
      <c r="A1" s="116" t="s">
        <v>194</v>
      </c>
      <c r="B1" s="124"/>
      <c r="C1" s="124"/>
      <c r="D1" s="124"/>
      <c r="E1" s="124"/>
      <c r="F1" s="125"/>
    </row>
    <row r="2" spans="1:6" ht="15.75">
      <c r="A2" s="66"/>
      <c r="B2" s="50"/>
      <c r="C2" s="50"/>
      <c r="D2" s="50"/>
      <c r="E2" s="50"/>
      <c r="F2" s="50"/>
    </row>
    <row r="3" ht="15"/>
    <row r="4" ht="15"/>
    <row r="5" ht="15"/>
    <row r="6" ht="15"/>
    <row r="7" ht="15"/>
    <row r="8" ht="15"/>
    <row r="9" ht="15"/>
    <row r="10" ht="15"/>
    <row r="11" ht="15"/>
    <row r="12" ht="15"/>
    <row r="14" spans="1:5" ht="15.75">
      <c r="A14" s="2" t="s">
        <v>0</v>
      </c>
      <c r="B14" s="3" t="s">
        <v>1</v>
      </c>
      <c r="C14" s="4" t="s">
        <v>2</v>
      </c>
      <c r="D14" s="4" t="s">
        <v>3</v>
      </c>
      <c r="E14" s="4" t="s">
        <v>4</v>
      </c>
    </row>
    <row r="15" spans="2:6" ht="15">
      <c r="B15" s="1" t="s">
        <v>5</v>
      </c>
      <c r="D15" s="4" t="s">
        <v>6</v>
      </c>
      <c r="E15" s="5">
        <v>421</v>
      </c>
      <c r="F15" s="119" t="s">
        <v>7</v>
      </c>
    </row>
    <row r="16" spans="2:6" ht="15">
      <c r="B16" s="1" t="s">
        <v>8</v>
      </c>
      <c r="D16" s="4" t="s">
        <v>9</v>
      </c>
      <c r="E16" s="5">
        <v>2.9</v>
      </c>
      <c r="F16" s="121"/>
    </row>
    <row r="17" spans="2:6" ht="18">
      <c r="B17" s="1" t="s">
        <v>10</v>
      </c>
      <c r="D17" s="4" t="s">
        <v>61</v>
      </c>
      <c r="E17" s="6">
        <v>0.5</v>
      </c>
      <c r="F17" s="121"/>
    </row>
    <row r="18" spans="2:6" ht="19.5">
      <c r="B18" s="1" t="s">
        <v>11</v>
      </c>
      <c r="D18" s="4" t="s">
        <v>62</v>
      </c>
      <c r="E18" s="5">
        <v>27</v>
      </c>
      <c r="F18" s="121"/>
    </row>
    <row r="19" spans="2:6" ht="19.5">
      <c r="B19" s="1" t="s">
        <v>12</v>
      </c>
      <c r="D19" s="4" t="s">
        <v>63</v>
      </c>
      <c r="E19" s="5">
        <v>15</v>
      </c>
      <c r="F19" s="120"/>
    </row>
    <row r="20" spans="2:5" ht="18">
      <c r="B20" s="1" t="s">
        <v>13</v>
      </c>
      <c r="D20" s="4" t="s">
        <v>64</v>
      </c>
      <c r="E20" s="7">
        <f>E15*E16</f>
        <v>1220.8999999999999</v>
      </c>
    </row>
    <row r="21" spans="2:5" ht="20.25">
      <c r="B21" s="1" t="s">
        <v>290</v>
      </c>
      <c r="D21" s="4" t="s">
        <v>65</v>
      </c>
      <c r="E21" s="7">
        <f>E17*E20</f>
        <v>610.4499999999999</v>
      </c>
    </row>
    <row r="23" spans="1:2" ht="15.75">
      <c r="A23" s="2" t="s">
        <v>14</v>
      </c>
      <c r="B23" s="3" t="s">
        <v>15</v>
      </c>
    </row>
    <row r="24" spans="2:6" ht="19.5">
      <c r="B24" s="1" t="s">
        <v>16</v>
      </c>
      <c r="C24" s="8" t="s">
        <v>66</v>
      </c>
      <c r="D24" s="9" t="s">
        <v>17</v>
      </c>
      <c r="E24" s="10">
        <v>0.8</v>
      </c>
      <c r="F24" s="119" t="s">
        <v>7</v>
      </c>
    </row>
    <row r="25" spans="1:6" ht="20.25">
      <c r="A25" s="11"/>
      <c r="B25" s="12" t="s">
        <v>18</v>
      </c>
      <c r="C25" s="13"/>
      <c r="D25" s="14" t="s">
        <v>67</v>
      </c>
      <c r="E25" s="15">
        <v>0.2</v>
      </c>
      <c r="F25" s="120"/>
    </row>
    <row r="26" spans="3:6" ht="15.75">
      <c r="C26" s="8"/>
      <c r="D26" s="9"/>
      <c r="E26" s="16"/>
      <c r="F26" s="17"/>
    </row>
    <row r="27" spans="1:6" ht="15.75">
      <c r="A27" s="2" t="s">
        <v>19</v>
      </c>
      <c r="B27" s="3" t="s">
        <v>20</v>
      </c>
      <c r="C27" s="8"/>
      <c r="D27" s="9"/>
      <c r="E27" s="16"/>
      <c r="F27" s="18"/>
    </row>
    <row r="28" spans="1:6" ht="15.75">
      <c r="A28" s="2"/>
      <c r="B28" s="12" t="s">
        <v>21</v>
      </c>
      <c r="C28" s="8"/>
      <c r="D28" s="14" t="s">
        <v>22</v>
      </c>
      <c r="E28" s="93">
        <v>0</v>
      </c>
      <c r="F28" s="126" t="s">
        <v>7</v>
      </c>
    </row>
    <row r="29" spans="2:6" ht="19.5">
      <c r="B29" s="1" t="s">
        <v>23</v>
      </c>
      <c r="D29" s="14" t="s">
        <v>68</v>
      </c>
      <c r="E29" s="19">
        <v>34</v>
      </c>
      <c r="F29" s="127"/>
    </row>
    <row r="30" spans="2:6" ht="19.5">
      <c r="B30" s="1" t="s">
        <v>24</v>
      </c>
      <c r="D30" s="14" t="s">
        <v>69</v>
      </c>
      <c r="E30" s="19">
        <v>30.5</v>
      </c>
      <c r="F30" s="128"/>
    </row>
    <row r="31" spans="2:5" ht="15">
      <c r="B31" s="1" t="s">
        <v>25</v>
      </c>
      <c r="D31" s="4" t="s">
        <v>26</v>
      </c>
      <c r="E31" s="20">
        <f>1.19745*(10^(-8))*(288.15-0.0065*E28)^5.25588</f>
        <v>101325.25873766006</v>
      </c>
    </row>
    <row r="32" spans="2:5" ht="15">
      <c r="B32" s="21" t="s">
        <v>27</v>
      </c>
      <c r="C32" s="21"/>
      <c r="D32" s="22" t="s">
        <v>28</v>
      </c>
      <c r="E32" s="23">
        <f>10^(((7.625*E29)/(241+E29))+2.7877)</f>
        <v>5375.6040532434035</v>
      </c>
    </row>
    <row r="33" spans="2:5" ht="15" customHeight="1">
      <c r="B33" s="21" t="s">
        <v>29</v>
      </c>
      <c r="C33" s="21"/>
      <c r="D33" s="22" t="s">
        <v>70</v>
      </c>
      <c r="E33" s="24">
        <f>0.622*(E32/(E31-E32))</f>
        <v>0.034847709792335924</v>
      </c>
    </row>
    <row r="34" spans="4:5" ht="15">
      <c r="D34" s="14"/>
      <c r="E34" s="25"/>
    </row>
    <row r="35" spans="1:5" ht="15.75">
      <c r="A35" s="2" t="s">
        <v>30</v>
      </c>
      <c r="B35" s="3" t="s">
        <v>31</v>
      </c>
      <c r="D35" s="14"/>
      <c r="E35" s="25"/>
    </row>
    <row r="36" spans="2:5" ht="19.5">
      <c r="B36" s="1" t="s">
        <v>32</v>
      </c>
      <c r="D36" s="14" t="s">
        <v>71</v>
      </c>
      <c r="E36" s="26">
        <f>E32*E30/100</f>
        <v>1639.5592362392379</v>
      </c>
    </row>
    <row r="37" spans="2:5" ht="19.5">
      <c r="B37" s="1" t="s">
        <v>33</v>
      </c>
      <c r="D37" s="14" t="s">
        <v>72</v>
      </c>
      <c r="E37" s="27">
        <f>0.622*(E36/(E31-E36))</f>
        <v>0.010230212056908631</v>
      </c>
    </row>
    <row r="38" spans="2:5" ht="19.5">
      <c r="B38" s="1" t="s">
        <v>34</v>
      </c>
      <c r="C38" s="12"/>
      <c r="D38" s="14" t="s">
        <v>73</v>
      </c>
      <c r="E38" s="28">
        <f>(-5.667+0.647*E29-0.0035*E29^2)+(1666.7-25.85*E29+0.176*E29^2)*E37+(-31560+631.8*E29-4.55*E29^2)*E37^2+(311817-6681*E29+48*E29^2)*E37^3</f>
        <v>20.970518435605868</v>
      </c>
    </row>
    <row r="39" spans="2:5" ht="19.5">
      <c r="B39" s="1" t="s">
        <v>35</v>
      </c>
      <c r="D39" s="14" t="s">
        <v>74</v>
      </c>
      <c r="E39" s="29">
        <f>E70*E29+E37*(2501+(1.83*E29))</f>
        <v>60.42628414850934</v>
      </c>
    </row>
    <row r="40" spans="2:5" ht="18.75">
      <c r="B40" s="1" t="s">
        <v>36</v>
      </c>
      <c r="D40" s="9" t="s">
        <v>75</v>
      </c>
      <c r="E40" s="30">
        <f>1/((461.24*(0.622+E37)*(E29+273.15))/E31)</f>
        <v>1.1312666725629013</v>
      </c>
    </row>
    <row r="41" ht="15">
      <c r="E41" s="31"/>
    </row>
    <row r="42" spans="1:5" ht="15.75">
      <c r="A42" s="2" t="s">
        <v>37</v>
      </c>
      <c r="B42" s="3" t="s">
        <v>38</v>
      </c>
      <c r="E42" s="31"/>
    </row>
    <row r="43" spans="2:6" ht="19.5">
      <c r="B43" s="1" t="s">
        <v>39</v>
      </c>
      <c r="C43" s="12" t="s">
        <v>76</v>
      </c>
      <c r="D43" s="14" t="s">
        <v>77</v>
      </c>
      <c r="E43" s="32">
        <f>E29-E24*(E29-E38)</f>
        <v>23.576414748484694</v>
      </c>
      <c r="F43" s="114" t="s">
        <v>40</v>
      </c>
    </row>
    <row r="44" spans="2:6" ht="19.5">
      <c r="B44" s="1" t="s">
        <v>35</v>
      </c>
      <c r="D44" s="14" t="s">
        <v>78</v>
      </c>
      <c r="E44" s="32">
        <f>E39</f>
        <v>60.42628414850934</v>
      </c>
      <c r="F44" s="122"/>
    </row>
    <row r="45" spans="2:6" ht="19.5">
      <c r="B45" s="1" t="s">
        <v>33</v>
      </c>
      <c r="D45" s="14" t="s">
        <v>79</v>
      </c>
      <c r="E45" s="33">
        <f>(E44-(E70*E43))/(2501+(1.83*E43))</f>
        <v>0.01442858533404511</v>
      </c>
      <c r="F45" s="122"/>
    </row>
    <row r="46" spans="2:6" ht="19.5">
      <c r="B46" s="1" t="s">
        <v>41</v>
      </c>
      <c r="D46" s="14" t="s">
        <v>80</v>
      </c>
      <c r="E46" s="32">
        <f>100*E45/E48</f>
        <v>77.84570550420588</v>
      </c>
      <c r="F46" s="115"/>
    </row>
    <row r="47" spans="2:5" ht="15">
      <c r="B47" s="34" t="s">
        <v>27</v>
      </c>
      <c r="C47" s="34"/>
      <c r="D47" s="35" t="s">
        <v>42</v>
      </c>
      <c r="E47" s="36">
        <f>10^(((7.625*E43)/(241+E43))+2.7877)</f>
        <v>2932.000571332107</v>
      </c>
    </row>
    <row r="48" spans="2:5" ht="19.5">
      <c r="B48" s="34" t="s">
        <v>29</v>
      </c>
      <c r="C48" s="34"/>
      <c r="D48" s="35" t="s">
        <v>81</v>
      </c>
      <c r="E48" s="37">
        <f>0.622*(E47/(E31-E47))</f>
        <v>0.018534850754568028</v>
      </c>
    </row>
    <row r="49" spans="3:5" ht="15.75">
      <c r="C49" s="12"/>
      <c r="D49" s="14"/>
      <c r="E49" s="38"/>
    </row>
    <row r="50" spans="1:5" ht="15.75">
      <c r="A50" s="2" t="s">
        <v>43</v>
      </c>
      <c r="B50" s="3" t="s">
        <v>44</v>
      </c>
      <c r="D50" s="14"/>
      <c r="E50" s="3"/>
    </row>
    <row r="51" spans="2:6" ht="19.5">
      <c r="B51" s="1" t="s">
        <v>45</v>
      </c>
      <c r="C51" s="1" t="s">
        <v>82</v>
      </c>
      <c r="D51" s="4" t="s">
        <v>46</v>
      </c>
      <c r="E51" s="39">
        <f>E19*E15/1000</f>
        <v>6.315</v>
      </c>
      <c r="F51" s="114" t="s">
        <v>40</v>
      </c>
    </row>
    <row r="52" spans="2:6" ht="19.5">
      <c r="B52" s="1" t="s">
        <v>47</v>
      </c>
      <c r="C52" s="1" t="s">
        <v>83</v>
      </c>
      <c r="D52" s="4" t="s">
        <v>84</v>
      </c>
      <c r="E52" s="39">
        <f>E21*E40*E70*(E29-E18)/3600</f>
        <v>1.3508546152648149</v>
      </c>
      <c r="F52" s="122"/>
    </row>
    <row r="53" spans="2:6" ht="20.25">
      <c r="B53" s="1" t="s">
        <v>292</v>
      </c>
      <c r="C53" s="1" t="s">
        <v>85</v>
      </c>
      <c r="D53" s="4" t="s">
        <v>86</v>
      </c>
      <c r="E53" s="40">
        <f>MAX(E21,3600*E51/(E40*E70*(E18-E43)))</f>
        <v>5834.877399883816</v>
      </c>
      <c r="F53" s="122"/>
    </row>
    <row r="54" spans="2:6" ht="20.25">
      <c r="B54" s="1" t="s">
        <v>48</v>
      </c>
      <c r="C54" s="8" t="s">
        <v>87</v>
      </c>
      <c r="D54" s="4" t="s">
        <v>61</v>
      </c>
      <c r="E54" s="41">
        <f>E53/E20</f>
        <v>4.779160782933751</v>
      </c>
      <c r="F54" s="122"/>
    </row>
    <row r="55" spans="2:6" ht="19.5">
      <c r="B55" s="1" t="s">
        <v>289</v>
      </c>
      <c r="C55" s="1" t="s">
        <v>88</v>
      </c>
      <c r="D55" s="4" t="s">
        <v>89</v>
      </c>
      <c r="E55" s="42">
        <f>E53*E40/3600</f>
        <v>1.8335562058275103</v>
      </c>
      <c r="F55" s="122"/>
    </row>
    <row r="56" spans="2:6" ht="19.5">
      <c r="B56" s="1" t="s">
        <v>291</v>
      </c>
      <c r="C56" s="12" t="s">
        <v>90</v>
      </c>
      <c r="D56" s="43" t="s">
        <v>91</v>
      </c>
      <c r="E56" s="39">
        <f>(E45-E37)*E55*3600</f>
        <v>27.712632156026302</v>
      </c>
      <c r="F56" s="122"/>
    </row>
    <row r="57" spans="2:6" ht="19.5">
      <c r="B57" s="1" t="s">
        <v>50</v>
      </c>
      <c r="C57" s="12" t="s">
        <v>92</v>
      </c>
      <c r="D57" s="43" t="s">
        <v>93</v>
      </c>
      <c r="E57" s="39">
        <f>E25*E53/1000</f>
        <v>1.166975479976763</v>
      </c>
      <c r="F57" s="122"/>
    </row>
    <row r="58" spans="2:6" ht="19.5">
      <c r="B58" s="1" t="s">
        <v>51</v>
      </c>
      <c r="C58" s="1" t="s">
        <v>94</v>
      </c>
      <c r="E58" s="44">
        <f>(E51+E52)/E57</f>
        <v>6.568993733627941</v>
      </c>
      <c r="F58" s="122"/>
    </row>
    <row r="59" spans="2:6" ht="19.5">
      <c r="B59" s="1" t="s">
        <v>52</v>
      </c>
      <c r="D59" s="14" t="s">
        <v>95</v>
      </c>
      <c r="E59" s="32">
        <f>100*E67/E69</f>
        <v>63.032578780774514</v>
      </c>
      <c r="F59" s="123"/>
    </row>
    <row r="61" spans="1:2" ht="15.75">
      <c r="A61" s="2" t="s">
        <v>53</v>
      </c>
      <c r="B61" s="3" t="s">
        <v>54</v>
      </c>
    </row>
    <row r="62" spans="2:5" ht="19.5">
      <c r="B62" s="1" t="s">
        <v>55</v>
      </c>
      <c r="C62" s="1" t="s">
        <v>96</v>
      </c>
      <c r="D62" s="4" t="s">
        <v>84</v>
      </c>
      <c r="E62" s="45">
        <f>E53*E40*E70*(E29-E18)/3600</f>
        <v>12.911902801437328</v>
      </c>
    </row>
    <row r="63" spans="2:5" ht="19.5">
      <c r="B63" s="1" t="s">
        <v>56</v>
      </c>
      <c r="C63" s="1" t="s">
        <v>97</v>
      </c>
      <c r="D63" s="4" t="s">
        <v>98</v>
      </c>
      <c r="E63" s="45">
        <f>E55*E70*(E29-E43)</f>
        <v>19.226902801437326</v>
      </c>
    </row>
    <row r="64" spans="2:5" ht="19.5">
      <c r="B64" s="1" t="s">
        <v>57</v>
      </c>
      <c r="C64" s="1" t="s">
        <v>99</v>
      </c>
      <c r="D64" s="4" t="s">
        <v>100</v>
      </c>
      <c r="E64" s="45">
        <f>E63-E62</f>
        <v>6.314999999999998</v>
      </c>
    </row>
    <row r="65" spans="2:5" ht="19.5">
      <c r="B65" s="1" t="s">
        <v>58</v>
      </c>
      <c r="C65" s="12" t="s">
        <v>101</v>
      </c>
      <c r="D65" s="14" t="s">
        <v>102</v>
      </c>
      <c r="E65" s="46">
        <f>E43+(E64/(E55*E70))</f>
        <v>27</v>
      </c>
    </row>
    <row r="66" spans="2:5" ht="19.5">
      <c r="B66" s="1" t="s">
        <v>59</v>
      </c>
      <c r="D66" s="14" t="s">
        <v>103</v>
      </c>
      <c r="E66" s="47">
        <f>E70*E65+E67*(2501+(1.83*E65))</f>
        <v>63.960808321801984</v>
      </c>
    </row>
    <row r="67" spans="2:5" ht="19.5">
      <c r="B67" s="54" t="s">
        <v>60</v>
      </c>
      <c r="C67" s="54"/>
      <c r="D67" s="95" t="s">
        <v>293</v>
      </c>
      <c r="E67" s="97">
        <f>E45</f>
        <v>0.01442858533404511</v>
      </c>
    </row>
    <row r="68" spans="2:5" ht="19.5">
      <c r="B68" s="34" t="s">
        <v>27</v>
      </c>
      <c r="C68" s="34"/>
      <c r="D68" s="35" t="s">
        <v>105</v>
      </c>
      <c r="E68" s="96">
        <f>10^(((7.625*E65)/(241+E65))+2.7877)</f>
        <v>3596.5847502121587</v>
      </c>
    </row>
    <row r="69" spans="2:5" ht="19.5">
      <c r="B69" s="34" t="s">
        <v>29</v>
      </c>
      <c r="C69" s="34"/>
      <c r="D69" s="35" t="s">
        <v>106</v>
      </c>
      <c r="E69" s="37">
        <f>0.622*(E68/(E31-E68))</f>
        <v>0.02289067909505545</v>
      </c>
    </row>
    <row r="70" spans="2:5" ht="19.5">
      <c r="B70" s="13" t="s">
        <v>279</v>
      </c>
      <c r="C70" s="13"/>
      <c r="D70" s="14" t="s">
        <v>107</v>
      </c>
      <c r="E70" s="49">
        <v>1.006</v>
      </c>
    </row>
  </sheetData>
  <sheetProtection sheet="1" objects="1" scenarios="1"/>
  <mergeCells count="6">
    <mergeCell ref="F43:F46"/>
    <mergeCell ref="F51:F59"/>
    <mergeCell ref="A1:F1"/>
    <mergeCell ref="F15:F19"/>
    <mergeCell ref="F24:F25"/>
    <mergeCell ref="F28:F30"/>
  </mergeCells>
  <dataValidations count="3">
    <dataValidation type="decimal" allowBlank="1" showInputMessage="1" showErrorMessage="1" promptTitle="Rendement" prompt="Saisir une valeur entre 0 et 1" sqref="E24">
      <formula1>0</formula1>
      <formula2>1</formula2>
    </dataValidation>
    <dataValidation type="decimal" allowBlank="1" showInputMessage="1" showErrorMessage="1" promptTitle="Température de bulbe sec" prompt="Saisir une valeur entre 0 et 50°C" sqref="E29">
      <formula1>0</formula1>
      <formula2>50</formula2>
    </dataValidation>
    <dataValidation type="decimal" allowBlank="1" showInputMessage="1" showErrorMessage="1" promptTitle="Humidité relative" prompt="Saisir une valeur entre 0 et 100%" sqref="E30">
      <formula1>0</formula1>
      <formula2>100</formula2>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65" r:id="rId4"/>
  <headerFooter alignWithMargins="0">
    <oddHeader>&amp;CFORMATION CONFORT D'ETE SANS MACHINE THERMODYNAMIQUE</oddHeader>
    <oddFooter>&amp;LFrançois VALLET - ENERVAL&amp;RVersion 1 du 9/12/2005</oddFooter>
  </headerFooter>
  <rowBreaks count="1" manualBreakCount="1">
    <brk id="60" max="255" man="1"/>
  </rowBreaks>
  <legacyDrawing r:id="rId3"/>
  <oleObjects>
    <oleObject progId="MSDraw.Drawing.8.2" shapeId="70975" r:id="rId1"/>
    <oleObject progId="MSDraw.Drawing.8.2" shapeId="70976" r:id="rId2"/>
  </oleObjects>
</worksheet>
</file>

<file path=xl/worksheets/sheet4.xml><?xml version="1.0" encoding="utf-8"?>
<worksheet xmlns="http://schemas.openxmlformats.org/spreadsheetml/2006/main" xmlns:r="http://schemas.openxmlformats.org/officeDocument/2006/relationships">
  <sheetPr>
    <pageSetUpPr fitToPage="1"/>
  </sheetPr>
  <dimension ref="A1:F75"/>
  <sheetViews>
    <sheetView workbookViewId="0" topLeftCell="A1">
      <selection activeCell="C28" sqref="C28"/>
    </sheetView>
  </sheetViews>
  <sheetFormatPr defaultColWidth="11.421875" defaultRowHeight="12.75"/>
  <cols>
    <col min="1" max="1" width="4.140625" style="1" customWidth="1"/>
    <col min="2" max="2" width="49.00390625" style="1" customWidth="1"/>
    <col min="3" max="3" width="24.421875" style="1" customWidth="1"/>
    <col min="4" max="4" width="17.421875" style="4" customWidth="1"/>
    <col min="5" max="5" width="15.00390625" style="1" customWidth="1"/>
    <col min="6" max="6" width="15.57421875" style="1" customWidth="1"/>
    <col min="7" max="16384" width="11.421875" style="1" customWidth="1"/>
  </cols>
  <sheetData>
    <row r="1" spans="1:6" ht="30" customHeight="1" thickBot="1">
      <c r="A1" s="116" t="s">
        <v>195</v>
      </c>
      <c r="B1" s="124"/>
      <c r="C1" s="124"/>
      <c r="D1" s="124"/>
      <c r="E1" s="124"/>
      <c r="F1" s="125"/>
    </row>
    <row r="2" spans="1:6" ht="15" customHeight="1">
      <c r="A2" s="74"/>
      <c r="B2" s="76"/>
      <c r="C2" s="76"/>
      <c r="D2" s="76"/>
      <c r="E2" s="76"/>
      <c r="F2" s="76"/>
    </row>
    <row r="3" ht="15"/>
    <row r="4" ht="15"/>
    <row r="5" ht="15"/>
    <row r="6" ht="15"/>
    <row r="7" ht="15"/>
    <row r="8" ht="15"/>
    <row r="9" ht="15"/>
    <row r="10" ht="15"/>
    <row r="11" ht="15"/>
    <row r="12" ht="15"/>
    <row r="13" ht="15"/>
    <row r="14" spans="1:5" ht="15.75">
      <c r="A14" s="2" t="s">
        <v>0</v>
      </c>
      <c r="B14" s="3" t="s">
        <v>15</v>
      </c>
      <c r="C14" s="4" t="s">
        <v>2</v>
      </c>
      <c r="D14" s="4" t="s">
        <v>3</v>
      </c>
      <c r="E14" s="4" t="s">
        <v>4</v>
      </c>
    </row>
    <row r="15" spans="2:6" ht="20.25">
      <c r="B15" s="1" t="s">
        <v>288</v>
      </c>
      <c r="D15" s="4" t="s">
        <v>86</v>
      </c>
      <c r="E15" s="51">
        <v>1000</v>
      </c>
      <c r="F15" s="119" t="s">
        <v>7</v>
      </c>
    </row>
    <row r="16" spans="2:6" ht="19.5">
      <c r="B16" s="1" t="s">
        <v>108</v>
      </c>
      <c r="C16" s="8" t="s">
        <v>109</v>
      </c>
      <c r="D16" s="9" t="s">
        <v>17</v>
      </c>
      <c r="E16" s="52">
        <v>0.9454803304209406</v>
      </c>
      <c r="F16" s="121"/>
    </row>
    <row r="17" spans="2:6" ht="19.5">
      <c r="B17" s="1" t="s">
        <v>110</v>
      </c>
      <c r="C17" s="8" t="s">
        <v>111</v>
      </c>
      <c r="D17" s="9" t="s">
        <v>17</v>
      </c>
      <c r="E17" s="52">
        <v>0.8</v>
      </c>
      <c r="F17" s="120"/>
    </row>
    <row r="18" spans="3:5" ht="15.75">
      <c r="C18" s="8"/>
      <c r="D18" s="9"/>
      <c r="E18" s="16"/>
    </row>
    <row r="19" spans="1:5" ht="15.75">
      <c r="A19" s="2" t="s">
        <v>14</v>
      </c>
      <c r="B19" s="3" t="s">
        <v>20</v>
      </c>
      <c r="C19" s="8"/>
      <c r="D19" s="9"/>
      <c r="E19" s="16"/>
    </row>
    <row r="20" spans="1:6" ht="15.75">
      <c r="A20" s="2"/>
      <c r="B20" s="12" t="s">
        <v>21</v>
      </c>
      <c r="C20" s="8"/>
      <c r="D20" s="14" t="s">
        <v>22</v>
      </c>
      <c r="E20" s="51">
        <v>0</v>
      </c>
      <c r="F20" s="119" t="s">
        <v>7</v>
      </c>
    </row>
    <row r="21" spans="2:6" ht="19.5">
      <c r="B21" s="1" t="s">
        <v>112</v>
      </c>
      <c r="D21" s="14" t="s">
        <v>102</v>
      </c>
      <c r="E21" s="6">
        <v>27</v>
      </c>
      <c r="F21" s="121"/>
    </row>
    <row r="22" spans="2:6" ht="19.5">
      <c r="B22" s="1" t="s">
        <v>113</v>
      </c>
      <c r="D22" s="14" t="s">
        <v>95</v>
      </c>
      <c r="E22" s="6">
        <v>65</v>
      </c>
      <c r="F22" s="121"/>
    </row>
    <row r="23" spans="2:6" ht="19.5">
      <c r="B23" s="1" t="s">
        <v>114</v>
      </c>
      <c r="D23" s="14" t="s">
        <v>68</v>
      </c>
      <c r="E23" s="53">
        <v>32</v>
      </c>
      <c r="F23" s="121"/>
    </row>
    <row r="24" spans="2:6" ht="19.5">
      <c r="B24" s="1" t="s">
        <v>115</v>
      </c>
      <c r="D24" s="14" t="s">
        <v>69</v>
      </c>
      <c r="E24" s="53">
        <v>45</v>
      </c>
      <c r="F24" s="120"/>
    </row>
    <row r="25" spans="2:5" ht="15">
      <c r="B25" s="1" t="s">
        <v>25</v>
      </c>
      <c r="D25" s="4" t="s">
        <v>26</v>
      </c>
      <c r="E25" s="20">
        <f>1.19745*(10^(-8))*(288.15-0.0065*E20)^5.25588</f>
        <v>101325.25873766006</v>
      </c>
    </row>
    <row r="26" spans="2:5" s="54" customFormat="1" ht="15">
      <c r="B26" s="21" t="s">
        <v>116</v>
      </c>
      <c r="C26" s="21"/>
      <c r="D26" s="22" t="s">
        <v>117</v>
      </c>
      <c r="E26" s="23">
        <f>10^(((7.625*E23)/(241+E23))+2.7877)</f>
        <v>4802.561044102957</v>
      </c>
    </row>
    <row r="27" spans="2:5" s="54" customFormat="1" ht="19.5">
      <c r="B27" s="21" t="s">
        <v>118</v>
      </c>
      <c r="C27" s="21"/>
      <c r="D27" s="22" t="s">
        <v>70</v>
      </c>
      <c r="E27" s="24">
        <f>0.622*(E26/(E25-E26))</f>
        <v>0.030948088281948574</v>
      </c>
    </row>
    <row r="28" spans="2:5" s="54" customFormat="1" ht="15">
      <c r="B28" s="21" t="s">
        <v>119</v>
      </c>
      <c r="C28" s="21"/>
      <c r="D28" s="22" t="s">
        <v>120</v>
      </c>
      <c r="E28" s="55">
        <f>10^(((7.625*E21)/(241+E21))+2.7877)</f>
        <v>3596.5847502121587</v>
      </c>
    </row>
    <row r="29" spans="2:5" s="54" customFormat="1" ht="19.5">
      <c r="B29" s="21" t="s">
        <v>121</v>
      </c>
      <c r="C29" s="21"/>
      <c r="D29" s="22" t="s">
        <v>106</v>
      </c>
      <c r="E29" s="24">
        <f>0.622*(E28/(E25-E28))</f>
        <v>0.02289067909505545</v>
      </c>
    </row>
    <row r="30" spans="4:5" ht="15">
      <c r="D30" s="14"/>
      <c r="E30" s="25"/>
    </row>
    <row r="31" spans="1:5" ht="15.75">
      <c r="A31" s="2" t="s">
        <v>19</v>
      </c>
      <c r="B31" s="3" t="s">
        <v>31</v>
      </c>
      <c r="D31" s="14"/>
      <c r="E31" s="25"/>
    </row>
    <row r="32" spans="2:5" ht="19.5">
      <c r="B32" s="1" t="s">
        <v>32</v>
      </c>
      <c r="D32" s="14" t="s">
        <v>71</v>
      </c>
      <c r="E32" s="26">
        <f>E26*E24/100</f>
        <v>2161.1524698463304</v>
      </c>
    </row>
    <row r="33" spans="2:5" ht="19.5">
      <c r="B33" s="1" t="s">
        <v>33</v>
      </c>
      <c r="D33" s="14" t="s">
        <v>72</v>
      </c>
      <c r="E33" s="27">
        <f>0.622*(E32/(E25-E32))</f>
        <v>0.013555679437215121</v>
      </c>
    </row>
    <row r="34" spans="2:5" ht="19.5">
      <c r="B34" s="1" t="s">
        <v>34</v>
      </c>
      <c r="C34" s="12"/>
      <c r="D34" s="14" t="s">
        <v>122</v>
      </c>
      <c r="E34" s="28">
        <f>(-5.667+0.647*E23-0.0035*E23^2)+(1666.7-25.85*E23+0.176*E23^2)*E33+(-31560+631.8*E23-4.55*E23^2)*E33^2+(311817-6681*E23+48*E23^2)*E33^3</f>
        <v>22.702264114104658</v>
      </c>
    </row>
    <row r="35" spans="2:5" ht="19.5">
      <c r="B35" s="1" t="s">
        <v>35</v>
      </c>
      <c r="D35" s="14" t="s">
        <v>74</v>
      </c>
      <c r="E35" s="29">
        <f>E75*E23+E33*(2501+(1.83*E23))</f>
        <v>66.88857486031833</v>
      </c>
    </row>
    <row r="36" spans="2:5" ht="19.5">
      <c r="B36" s="1" t="s">
        <v>36</v>
      </c>
      <c r="D36" s="9" t="s">
        <v>302</v>
      </c>
      <c r="E36" s="30">
        <f>1/((461.24*(0.622+E33)*(E23+273.15))/E25)</f>
        <v>1.132723158224012</v>
      </c>
    </row>
    <row r="37" spans="2:5" ht="19.5">
      <c r="B37" s="1" t="s">
        <v>289</v>
      </c>
      <c r="C37" s="1" t="s">
        <v>88</v>
      </c>
      <c r="D37" s="4" t="s">
        <v>89</v>
      </c>
      <c r="E37" s="56">
        <f>E15*E36/3600</f>
        <v>0.3146453217288922</v>
      </c>
    </row>
    <row r="38" ht="15">
      <c r="E38" s="31"/>
    </row>
    <row r="39" spans="1:5" ht="15.75">
      <c r="A39" s="2" t="s">
        <v>30</v>
      </c>
      <c r="B39" s="3" t="s">
        <v>124</v>
      </c>
      <c r="D39" s="14"/>
      <c r="E39" s="25"/>
    </row>
    <row r="40" spans="2:5" ht="19.5">
      <c r="B40" s="1" t="s">
        <v>32</v>
      </c>
      <c r="D40" s="14" t="s">
        <v>125</v>
      </c>
      <c r="E40" s="26">
        <f>E28*E22/100</f>
        <v>2337.780087637903</v>
      </c>
    </row>
    <row r="41" spans="2:5" ht="19.5">
      <c r="B41" s="1" t="s">
        <v>33</v>
      </c>
      <c r="D41" s="14" t="s">
        <v>104</v>
      </c>
      <c r="E41" s="27">
        <f>0.622*(E40/(E25-E40))</f>
        <v>0.01468972878531289</v>
      </c>
    </row>
    <row r="42" spans="2:5" ht="19.5">
      <c r="B42" s="1" t="s">
        <v>34</v>
      </c>
      <c r="C42" s="12"/>
      <c r="D42" s="14" t="s">
        <v>126</v>
      </c>
      <c r="E42" s="28">
        <f>(-5.667+0.647*E21-0.0035*E21^2)+(1666.7-25.85*E21+0.176*E21^2)*E41+(-31560+631.8*E21-4.55*E21^2)*E41^2+(311817-6681*E21+48*E21^2)*E41^3</f>
        <v>22.048473225356364</v>
      </c>
    </row>
    <row r="43" spans="2:5" ht="19.5">
      <c r="B43" s="1" t="s">
        <v>35</v>
      </c>
      <c r="D43" s="14" t="s">
        <v>103</v>
      </c>
      <c r="E43" s="29">
        <f>E75*E21+E41*(2501+(1.83*E21))</f>
        <v>64.62683119134985</v>
      </c>
    </row>
    <row r="44" spans="2:5" ht="19.5">
      <c r="B44" s="1" t="s">
        <v>36</v>
      </c>
      <c r="D44" s="9" t="s">
        <v>127</v>
      </c>
      <c r="E44" s="30">
        <f>1/((461.24*(0.622+E41)*(E21+273.15))/E25)</f>
        <v>1.1495412669356786</v>
      </c>
    </row>
    <row r="45" spans="2:5" ht="19.5">
      <c r="B45" s="1" t="s">
        <v>289</v>
      </c>
      <c r="C45" s="1" t="s">
        <v>88</v>
      </c>
      <c r="D45" s="4" t="s">
        <v>89</v>
      </c>
      <c r="E45" s="56">
        <f>E37</f>
        <v>0.3146453217288922</v>
      </c>
    </row>
    <row r="46" ht="15">
      <c r="E46" s="57"/>
    </row>
    <row r="47" spans="1:5" ht="15.75">
      <c r="A47" s="2" t="s">
        <v>37</v>
      </c>
      <c r="B47" s="3" t="s">
        <v>128</v>
      </c>
      <c r="E47" s="31"/>
    </row>
    <row r="48" spans="2:5" ht="19.5">
      <c r="B48" s="1" t="s">
        <v>39</v>
      </c>
      <c r="C48" s="12" t="s">
        <v>129</v>
      </c>
      <c r="D48" s="14" t="s">
        <v>130</v>
      </c>
      <c r="E48" s="58">
        <f>E21-E16*(E21-E42)</f>
        <v>22.3184288290218</v>
      </c>
    </row>
    <row r="49" spans="2:6" ht="19.5">
      <c r="B49" s="1" t="s">
        <v>35</v>
      </c>
      <c r="D49" s="14" t="s">
        <v>131</v>
      </c>
      <c r="E49" s="46">
        <f>E43</f>
        <v>64.62683119134985</v>
      </c>
      <c r="F49" s="1" t="s">
        <v>132</v>
      </c>
    </row>
    <row r="50" spans="2:5" ht="19.5">
      <c r="B50" s="1" t="s">
        <v>33</v>
      </c>
      <c r="D50" s="14" t="s">
        <v>133</v>
      </c>
      <c r="E50" s="48">
        <f>(E49-(E75*E48))/(2501+(1.83*E48))</f>
        <v>0.01659209335754004</v>
      </c>
    </row>
    <row r="51" spans="2:5" ht="19.5">
      <c r="B51" s="1" t="s">
        <v>41</v>
      </c>
      <c r="D51" s="14" t="s">
        <v>134</v>
      </c>
      <c r="E51" s="46">
        <f>100*E50/E53</f>
        <v>96.83777964130306</v>
      </c>
    </row>
    <row r="52" spans="2:5" s="54" customFormat="1" ht="19.5">
      <c r="B52" s="34" t="s">
        <v>27</v>
      </c>
      <c r="C52" s="34"/>
      <c r="D52" s="35" t="s">
        <v>135</v>
      </c>
      <c r="E52" s="36">
        <f>10^(((7.625*E48)/(241+E48))+2.7877)</f>
        <v>2716.3280856261435</v>
      </c>
    </row>
    <row r="53" spans="2:5" s="54" customFormat="1" ht="19.5">
      <c r="B53" s="34" t="s">
        <v>29</v>
      </c>
      <c r="C53" s="34"/>
      <c r="D53" s="35" t="s">
        <v>136</v>
      </c>
      <c r="E53" s="37">
        <f>0.622*(E52/(E25-E52))</f>
        <v>0.017133905195884123</v>
      </c>
    </row>
    <row r="54" spans="3:5" ht="15.75">
      <c r="C54" s="12"/>
      <c r="D54" s="14"/>
      <c r="E54" s="38"/>
    </row>
    <row r="55" spans="1:5" ht="15.75">
      <c r="A55" s="2" t="s">
        <v>43</v>
      </c>
      <c r="B55" s="3" t="s">
        <v>137</v>
      </c>
      <c r="E55" s="31"/>
    </row>
    <row r="56" spans="2:5" ht="19.5">
      <c r="B56" s="1" t="s">
        <v>39</v>
      </c>
      <c r="C56" s="12" t="s">
        <v>138</v>
      </c>
      <c r="D56" s="14" t="s">
        <v>77</v>
      </c>
      <c r="E56" s="32">
        <f>E23-E17*(E23-E48)</f>
        <v>24.25474306321744</v>
      </c>
    </row>
    <row r="57" spans="2:6" ht="19.5">
      <c r="B57" s="1" t="s">
        <v>35</v>
      </c>
      <c r="D57" s="14" t="s">
        <v>78</v>
      </c>
      <c r="E57" s="29">
        <f>E75*E56+E58*(2501+(1.83*E56))</f>
        <v>58.90471061896026</v>
      </c>
      <c r="F57" s="59"/>
    </row>
    <row r="58" spans="2:6" ht="19.5">
      <c r="B58" s="1" t="s">
        <v>33</v>
      </c>
      <c r="D58" s="14" t="s">
        <v>79</v>
      </c>
      <c r="E58" s="48">
        <f>E33</f>
        <v>0.013555679437215121</v>
      </c>
      <c r="F58" s="1" t="s">
        <v>139</v>
      </c>
    </row>
    <row r="59" spans="2:5" ht="19.5">
      <c r="B59" s="1" t="s">
        <v>41</v>
      </c>
      <c r="D59" s="14" t="s">
        <v>134</v>
      </c>
      <c r="E59" s="46">
        <f>100*E58/E61</f>
        <v>70.11807659336463</v>
      </c>
    </row>
    <row r="60" spans="2:5" s="54" customFormat="1" ht="19.5">
      <c r="B60" s="34" t="s">
        <v>27</v>
      </c>
      <c r="C60" s="34"/>
      <c r="D60" s="35" t="s">
        <v>135</v>
      </c>
      <c r="E60" s="36">
        <f>10^(((7.625*E56)/(241+E56))+2.7877)</f>
        <v>3054.3983021522363</v>
      </c>
    </row>
    <row r="61" spans="2:5" s="54" customFormat="1" ht="19.5">
      <c r="B61" s="34" t="s">
        <v>29</v>
      </c>
      <c r="C61" s="34"/>
      <c r="D61" s="35" t="s">
        <v>136</v>
      </c>
      <c r="E61" s="37">
        <f>0.622*(E60/(E25-E60))</f>
        <v>0.019332645867952847</v>
      </c>
    </row>
    <row r="62" spans="2:5" ht="15">
      <c r="B62" s="60"/>
      <c r="C62" s="60"/>
      <c r="D62" s="61"/>
      <c r="E62" s="62"/>
    </row>
    <row r="63" spans="1:5" ht="15.75">
      <c r="A63" s="2" t="s">
        <v>53</v>
      </c>
      <c r="B63" s="3" t="s">
        <v>140</v>
      </c>
      <c r="E63" s="31"/>
    </row>
    <row r="64" spans="2:5" ht="19.5">
      <c r="B64" s="1" t="s">
        <v>39</v>
      </c>
      <c r="C64" s="12" t="s">
        <v>141</v>
      </c>
      <c r="D64" s="14" t="s">
        <v>142</v>
      </c>
      <c r="E64" s="58">
        <f>E48+E23-E56</f>
        <v>30.063685765804358</v>
      </c>
    </row>
    <row r="65" spans="2:6" ht="19.5">
      <c r="B65" s="1" t="s">
        <v>35</v>
      </c>
      <c r="D65" s="14" t="s">
        <v>143</v>
      </c>
      <c r="E65" s="29">
        <f>E75*E64+E66*(2501+(1.83*E64))</f>
        <v>72.65373301765013</v>
      </c>
      <c r="F65" s="59"/>
    </row>
    <row r="66" spans="2:6" ht="19.5">
      <c r="B66" s="1" t="s">
        <v>33</v>
      </c>
      <c r="D66" s="14" t="s">
        <v>144</v>
      </c>
      <c r="E66" s="48">
        <f>E50</f>
        <v>0.01659209335754004</v>
      </c>
      <c r="F66" s="1" t="s">
        <v>145</v>
      </c>
    </row>
    <row r="67" spans="2:5" ht="19.5">
      <c r="B67" s="1" t="s">
        <v>41</v>
      </c>
      <c r="D67" s="14" t="s">
        <v>146</v>
      </c>
      <c r="E67" s="46">
        <f>100*E66/E69</f>
        <v>60.2018761557396</v>
      </c>
    </row>
    <row r="68" spans="2:5" s="54" customFormat="1" ht="19.5">
      <c r="B68" s="34" t="s">
        <v>27</v>
      </c>
      <c r="C68" s="34"/>
      <c r="D68" s="35" t="s">
        <v>147</v>
      </c>
      <c r="E68" s="36">
        <f>10^(((7.625*E64)/(241+E64))+2.7877)</f>
        <v>4299.214344958056</v>
      </c>
    </row>
    <row r="69" spans="2:5" s="54" customFormat="1" ht="19.5">
      <c r="B69" s="34" t="s">
        <v>29</v>
      </c>
      <c r="C69" s="34"/>
      <c r="D69" s="35" t="s">
        <v>148</v>
      </c>
      <c r="E69" s="37">
        <f>0.622*(E68/(E25-E68))</f>
        <v>0.027560757931558523</v>
      </c>
    </row>
    <row r="70" spans="2:5" ht="15">
      <c r="B70" s="60"/>
      <c r="C70" s="60"/>
      <c r="D70" s="61"/>
      <c r="E70" s="62"/>
    </row>
    <row r="71" spans="1:5" ht="15.75">
      <c r="A71" s="2" t="s">
        <v>149</v>
      </c>
      <c r="B71" s="3" t="s">
        <v>150</v>
      </c>
      <c r="C71" s="12"/>
      <c r="D71" s="14"/>
      <c r="E71" s="63"/>
    </row>
    <row r="72" spans="2:6" ht="19.5">
      <c r="B72" s="1" t="s">
        <v>291</v>
      </c>
      <c r="C72" s="12" t="s">
        <v>151</v>
      </c>
      <c r="D72" s="43" t="s">
        <v>91</v>
      </c>
      <c r="E72" s="39">
        <f>E37*(E50-E41)*3600</f>
        <v>2.15485240634661</v>
      </c>
      <c r="F72" s="119" t="s">
        <v>40</v>
      </c>
    </row>
    <row r="73" spans="2:6" ht="19.5">
      <c r="B73" s="1" t="s">
        <v>152</v>
      </c>
      <c r="C73" s="1" t="s">
        <v>153</v>
      </c>
      <c r="D73" s="4" t="s">
        <v>46</v>
      </c>
      <c r="E73" s="39">
        <f>E37*E75*(E23-E56)</f>
        <v>2.451630913911364</v>
      </c>
      <c r="F73" s="120"/>
    </row>
    <row r="75" spans="2:5" ht="19.5">
      <c r="B75" s="13" t="s">
        <v>279</v>
      </c>
      <c r="C75" s="12"/>
      <c r="D75" s="14" t="s">
        <v>107</v>
      </c>
      <c r="E75" s="31">
        <v>1.006</v>
      </c>
    </row>
  </sheetData>
  <sheetProtection sheet="1" objects="1" scenarios="1"/>
  <mergeCells count="4">
    <mergeCell ref="A1:F1"/>
    <mergeCell ref="F15:F17"/>
    <mergeCell ref="F20:F24"/>
    <mergeCell ref="F72:F73"/>
  </mergeCells>
  <dataValidations count="3">
    <dataValidation type="decimal" allowBlank="1" showInputMessage="1" showErrorMessage="1" promptTitle="Rendement" prompt="Saisir une valeur entre 0 et 1" sqref="E16:E17">
      <formula1>0</formula1>
      <formula2>1</formula2>
    </dataValidation>
    <dataValidation type="decimal" allowBlank="1" showInputMessage="1" showErrorMessage="1" promptTitle="Température de bulbe sec" prompt="Saisir une valeur entre 0 et 50°C" sqref="E23">
      <formula1>0</formula1>
      <formula2>50</formula2>
    </dataValidation>
    <dataValidation type="decimal" allowBlank="1" showInputMessage="1" showErrorMessage="1" promptTitle="Humidité relative" prompt="Saisir une valeur entre 0 et 100%" sqref="E24">
      <formula1>0</formula1>
      <formula2>100</formula2>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69" r:id="rId4"/>
  <headerFooter alignWithMargins="0">
    <oddHeader>&amp;CFORMATION CONFORT D'ETE SANS MACHINE THERMODYNAMIQUE</oddHeader>
    <oddFooter>&amp;LFrançois VALLET - ENERVAL&amp;RVersion 1 du 9/12/2005</oddFooter>
  </headerFooter>
  <rowBreaks count="1" manualBreakCount="1">
    <brk id="53" max="255" man="1"/>
  </rowBreaks>
  <legacyDrawing r:id="rId3"/>
  <oleObjects>
    <oleObject progId="MSDraw.Drawing.8.2" shapeId="80681" r:id="rId1"/>
    <oleObject progId="MSDraw.Drawing.8.2" shapeId="80707" r:id="rId2"/>
  </oleObjects>
</worksheet>
</file>

<file path=xl/worksheets/sheet5.xml><?xml version="1.0" encoding="utf-8"?>
<worksheet xmlns="http://schemas.openxmlformats.org/spreadsheetml/2006/main" xmlns:r="http://schemas.openxmlformats.org/officeDocument/2006/relationships">
  <sheetPr>
    <pageSetUpPr fitToPage="1"/>
  </sheetPr>
  <dimension ref="A1:F92"/>
  <sheetViews>
    <sheetView workbookViewId="0" topLeftCell="A1">
      <selection activeCell="B90" sqref="B90"/>
    </sheetView>
  </sheetViews>
  <sheetFormatPr defaultColWidth="11.421875" defaultRowHeight="12.75"/>
  <cols>
    <col min="1" max="1" width="4.421875" style="1" customWidth="1"/>
    <col min="2" max="2" width="52.7109375" style="1" customWidth="1"/>
    <col min="3" max="3" width="28.57421875" style="1" customWidth="1"/>
    <col min="4" max="4" width="17.140625" style="4" customWidth="1"/>
    <col min="5" max="5" width="15.00390625" style="1" customWidth="1"/>
    <col min="6" max="6" width="14.8515625" style="1" customWidth="1"/>
    <col min="7" max="16384" width="11.421875" style="1" customWidth="1"/>
  </cols>
  <sheetData>
    <row r="1" spans="1:6" ht="30" customHeight="1" thickBot="1">
      <c r="A1" s="116" t="s">
        <v>196</v>
      </c>
      <c r="B1" s="124"/>
      <c r="C1" s="124"/>
      <c r="D1" s="124"/>
      <c r="E1" s="124"/>
      <c r="F1" s="125"/>
    </row>
    <row r="2" spans="1:6" ht="15.75">
      <c r="A2" s="66"/>
      <c r="B2" s="50"/>
      <c r="C2" s="50"/>
      <c r="D2" s="50"/>
      <c r="E2" s="50"/>
      <c r="F2" s="50"/>
    </row>
    <row r="3" ht="15"/>
    <row r="4" ht="15"/>
    <row r="5" ht="15"/>
    <row r="6" ht="15"/>
    <row r="7" ht="15"/>
    <row r="8" ht="15"/>
    <row r="9" ht="15"/>
    <row r="10" ht="15"/>
    <row r="11" ht="15"/>
    <row r="12" ht="15"/>
    <row r="14" spans="1:5" ht="15.75">
      <c r="A14" s="2" t="s">
        <v>0</v>
      </c>
      <c r="B14" s="3" t="s">
        <v>1</v>
      </c>
      <c r="C14" s="4" t="s">
        <v>2</v>
      </c>
      <c r="D14" s="4" t="s">
        <v>3</v>
      </c>
      <c r="E14" s="4" t="s">
        <v>4</v>
      </c>
    </row>
    <row r="15" spans="2:6" ht="15">
      <c r="B15" s="1" t="s">
        <v>5</v>
      </c>
      <c r="D15" s="4" t="s">
        <v>6</v>
      </c>
      <c r="E15" s="5">
        <v>421</v>
      </c>
      <c r="F15" s="119" t="s">
        <v>7</v>
      </c>
    </row>
    <row r="16" spans="2:6" ht="15">
      <c r="B16" s="1" t="s">
        <v>8</v>
      </c>
      <c r="D16" s="4" t="s">
        <v>9</v>
      </c>
      <c r="E16" s="5">
        <v>2.9</v>
      </c>
      <c r="F16" s="121"/>
    </row>
    <row r="17" spans="2:6" ht="18">
      <c r="B17" s="1" t="s">
        <v>10</v>
      </c>
      <c r="D17" s="4" t="s">
        <v>61</v>
      </c>
      <c r="E17" s="6">
        <v>0.5</v>
      </c>
      <c r="F17" s="121"/>
    </row>
    <row r="18" spans="2:6" ht="19.5">
      <c r="B18" s="1" t="s">
        <v>154</v>
      </c>
      <c r="D18" s="14" t="s">
        <v>102</v>
      </c>
      <c r="E18" s="6">
        <v>27</v>
      </c>
      <c r="F18" s="121"/>
    </row>
    <row r="19" spans="2:6" ht="19.5">
      <c r="B19" s="1" t="s">
        <v>155</v>
      </c>
      <c r="D19" s="14" t="s">
        <v>95</v>
      </c>
      <c r="E19" s="6">
        <v>45</v>
      </c>
      <c r="F19" s="121"/>
    </row>
    <row r="20" spans="2:6" ht="19.5">
      <c r="B20" s="1" t="s">
        <v>12</v>
      </c>
      <c r="D20" s="4" t="s">
        <v>63</v>
      </c>
      <c r="E20" s="5">
        <v>15</v>
      </c>
      <c r="F20" s="120"/>
    </row>
    <row r="21" spans="2:5" ht="18">
      <c r="B21" s="1" t="s">
        <v>13</v>
      </c>
      <c r="D21" s="4" t="s">
        <v>64</v>
      </c>
      <c r="E21" s="7">
        <f>E15*E16</f>
        <v>1220.8999999999999</v>
      </c>
    </row>
    <row r="22" spans="2:5" ht="20.25">
      <c r="B22" s="1" t="s">
        <v>290</v>
      </c>
      <c r="D22" s="4" t="s">
        <v>65</v>
      </c>
      <c r="E22" s="7">
        <f>E17*E21</f>
        <v>610.4499999999999</v>
      </c>
    </row>
    <row r="24" spans="1:2" ht="15.75">
      <c r="A24" s="2" t="s">
        <v>14</v>
      </c>
      <c r="B24" s="3" t="s">
        <v>15</v>
      </c>
    </row>
    <row r="25" spans="2:6" ht="19.5">
      <c r="B25" s="1" t="s">
        <v>108</v>
      </c>
      <c r="C25" s="8" t="s">
        <v>109</v>
      </c>
      <c r="D25" s="9" t="s">
        <v>156</v>
      </c>
      <c r="E25" s="52">
        <v>0.9454803304209406</v>
      </c>
      <c r="F25" s="119" t="s">
        <v>7</v>
      </c>
    </row>
    <row r="26" spans="2:6" ht="19.5">
      <c r="B26" s="1" t="s">
        <v>110</v>
      </c>
      <c r="C26" s="8" t="s">
        <v>111</v>
      </c>
      <c r="D26" s="9" t="s">
        <v>157</v>
      </c>
      <c r="E26" s="52">
        <v>0.8</v>
      </c>
      <c r="F26" s="121"/>
    </row>
    <row r="27" spans="1:6" s="12" customFormat="1" ht="20.25">
      <c r="A27" s="64"/>
      <c r="B27" s="12" t="s">
        <v>18</v>
      </c>
      <c r="D27" s="14" t="s">
        <v>67</v>
      </c>
      <c r="E27" s="15">
        <v>0.4</v>
      </c>
      <c r="F27" s="120"/>
    </row>
    <row r="28" spans="3:5" ht="15.75">
      <c r="C28" s="8"/>
      <c r="D28" s="9"/>
      <c r="E28" s="16"/>
    </row>
    <row r="29" spans="1:5" ht="15.75">
      <c r="A29" s="2" t="s">
        <v>19</v>
      </c>
      <c r="B29" s="3" t="s">
        <v>20</v>
      </c>
      <c r="C29" s="8"/>
      <c r="D29" s="9"/>
      <c r="E29" s="16"/>
    </row>
    <row r="30" spans="1:6" ht="15.75">
      <c r="A30" s="2"/>
      <c r="B30" s="12" t="s">
        <v>21</v>
      </c>
      <c r="C30" s="8"/>
      <c r="D30" s="14" t="s">
        <v>22</v>
      </c>
      <c r="E30" s="51">
        <v>0</v>
      </c>
      <c r="F30" s="119" t="s">
        <v>7</v>
      </c>
    </row>
    <row r="31" spans="2:6" ht="19.5">
      <c r="B31" s="1" t="s">
        <v>114</v>
      </c>
      <c r="D31" s="14" t="s">
        <v>68</v>
      </c>
      <c r="E31" s="53">
        <v>34</v>
      </c>
      <c r="F31" s="121"/>
    </row>
    <row r="32" spans="2:6" ht="19.5">
      <c r="B32" s="1" t="s">
        <v>115</v>
      </c>
      <c r="D32" s="14" t="s">
        <v>69</v>
      </c>
      <c r="E32" s="53">
        <v>30.5</v>
      </c>
      <c r="F32" s="120"/>
    </row>
    <row r="33" spans="2:5" ht="15">
      <c r="B33" s="1" t="s">
        <v>25</v>
      </c>
      <c r="D33" s="4" t="s">
        <v>26</v>
      </c>
      <c r="E33" s="20">
        <f>1.19745*(10^(-8))*(288.15-0.0065*E30)^5.25588</f>
        <v>101325.25873766006</v>
      </c>
    </row>
    <row r="34" spans="2:5" ht="15">
      <c r="B34" s="21" t="s">
        <v>116</v>
      </c>
      <c r="C34" s="21"/>
      <c r="D34" s="22" t="s">
        <v>117</v>
      </c>
      <c r="E34" s="23">
        <f>10^(((7.625*E31)/(241+E31))+2.7877)</f>
        <v>5375.6040532434035</v>
      </c>
    </row>
    <row r="35" spans="2:5" ht="19.5">
      <c r="B35" s="21" t="s">
        <v>118</v>
      </c>
      <c r="C35" s="21"/>
      <c r="D35" s="22" t="s">
        <v>70</v>
      </c>
      <c r="E35" s="24">
        <f>0.622*(E34/(E33-E34))</f>
        <v>0.034847709792335924</v>
      </c>
    </row>
    <row r="36" spans="2:5" ht="15">
      <c r="B36" s="21" t="s">
        <v>119</v>
      </c>
      <c r="C36" s="21"/>
      <c r="D36" s="22" t="s">
        <v>120</v>
      </c>
      <c r="E36" s="55">
        <f>10^(((7.625*E18)/(241+E18))+2.7877)</f>
        <v>3596.5847502121587</v>
      </c>
    </row>
    <row r="37" spans="2:5" ht="19.5">
      <c r="B37" s="21" t="s">
        <v>121</v>
      </c>
      <c r="C37" s="21"/>
      <c r="D37" s="22" t="s">
        <v>106</v>
      </c>
      <c r="E37" s="24">
        <f>0.622*(E36/(E33-E36))</f>
        <v>0.02289067909505545</v>
      </c>
    </row>
    <row r="38" spans="4:5" ht="15">
      <c r="D38" s="14"/>
      <c r="E38" s="25"/>
    </row>
    <row r="39" spans="1:5" ht="15.75">
      <c r="A39" s="2" t="s">
        <v>30</v>
      </c>
      <c r="B39" s="3" t="s">
        <v>31</v>
      </c>
      <c r="D39" s="14"/>
      <c r="E39" s="25"/>
    </row>
    <row r="40" spans="2:5" ht="19.5">
      <c r="B40" s="1" t="s">
        <v>32</v>
      </c>
      <c r="D40" s="14" t="s">
        <v>71</v>
      </c>
      <c r="E40" s="26">
        <f>E34*E32/100</f>
        <v>1639.5592362392379</v>
      </c>
    </row>
    <row r="41" spans="2:5" ht="19.5">
      <c r="B41" s="1" t="s">
        <v>33</v>
      </c>
      <c r="D41" s="14" t="s">
        <v>72</v>
      </c>
      <c r="E41" s="27">
        <f>0.622*(E40/(E33-E40))</f>
        <v>0.010230212056908631</v>
      </c>
    </row>
    <row r="42" spans="2:5" ht="19.5">
      <c r="B42" s="1" t="s">
        <v>34</v>
      </c>
      <c r="C42" s="12"/>
      <c r="D42" s="14" t="s">
        <v>122</v>
      </c>
      <c r="E42" s="28">
        <f>(-5.667+0.647*E31-0.0035*E31^2)+(1666.7-25.85*E31+0.176*E31^2)*E41+(-31560+631.8*E31-4.55*E31^2)*E41^2+(311817-6681*E31+48*E31^2)*E41^3</f>
        <v>20.970518435605868</v>
      </c>
    </row>
    <row r="43" spans="2:5" ht="19.5">
      <c r="B43" s="1" t="s">
        <v>35</v>
      </c>
      <c r="D43" s="14" t="s">
        <v>74</v>
      </c>
      <c r="E43" s="29">
        <f>E92*E31+E41*(2501+(1.83*E31))</f>
        <v>60.42628414850934</v>
      </c>
    </row>
    <row r="44" spans="2:5" ht="19.5">
      <c r="B44" s="1" t="s">
        <v>36</v>
      </c>
      <c r="D44" s="9" t="s">
        <v>123</v>
      </c>
      <c r="E44" s="30">
        <f>1/((461.24*(0.622+E41)*(E31+273.15))/E33)</f>
        <v>1.1312666725629013</v>
      </c>
    </row>
    <row r="45" ht="15">
      <c r="E45" s="31"/>
    </row>
    <row r="46" spans="1:5" ht="15.75">
      <c r="A46" s="2" t="s">
        <v>37</v>
      </c>
      <c r="B46" s="3" t="s">
        <v>124</v>
      </c>
      <c r="D46" s="14"/>
      <c r="E46" s="25"/>
    </row>
    <row r="47" spans="2:5" ht="19.5">
      <c r="B47" s="1" t="s">
        <v>32</v>
      </c>
      <c r="D47" s="14" t="s">
        <v>125</v>
      </c>
      <c r="E47" s="26">
        <f>E36*E19/100</f>
        <v>1618.4631375954714</v>
      </c>
    </row>
    <row r="48" spans="2:5" ht="19.5">
      <c r="B48" s="1" t="s">
        <v>33</v>
      </c>
      <c r="D48" s="14" t="s">
        <v>104</v>
      </c>
      <c r="E48" s="27">
        <f>0.622*(E47/(E33-E47))</f>
        <v>0.010096443933694436</v>
      </c>
    </row>
    <row r="49" spans="2:5" ht="19.5">
      <c r="B49" s="1" t="s">
        <v>34</v>
      </c>
      <c r="C49" s="12"/>
      <c r="D49" s="14" t="s">
        <v>126</v>
      </c>
      <c r="E49" s="28">
        <f>(-5.667+0.647*E18-0.0035*E18^2)+(1666.7-25.85*E18+0.176*E18^2)*E48+(-31560+631.8*E18-4.55*E18^2)*E48^2+(311817-6681*E18+48*E18^2)*E48^3</f>
        <v>18.681757737620128</v>
      </c>
    </row>
    <row r="50" spans="2:5" ht="19.5">
      <c r="B50" s="1" t="s">
        <v>35</v>
      </c>
      <c r="D50" s="14" t="s">
        <v>103</v>
      </c>
      <c r="E50" s="29">
        <f>E92*E18+E48*(2501+(1.83*E18))</f>
        <v>52.91207157293363</v>
      </c>
    </row>
    <row r="51" spans="2:5" ht="19.5">
      <c r="B51" s="1" t="s">
        <v>36</v>
      </c>
      <c r="D51" s="9" t="s">
        <v>127</v>
      </c>
      <c r="E51" s="30">
        <f>1/((461.24*(0.622+E48)*(E18+273.15))/E33)</f>
        <v>1.1578946923320725</v>
      </c>
    </row>
    <row r="52" ht="15">
      <c r="E52" s="57"/>
    </row>
    <row r="53" spans="1:5" ht="15.75">
      <c r="A53" s="2" t="s">
        <v>43</v>
      </c>
      <c r="B53" s="3" t="s">
        <v>128</v>
      </c>
      <c r="E53" s="31"/>
    </row>
    <row r="54" spans="2:5" ht="19.5">
      <c r="B54" s="1" t="s">
        <v>39</v>
      </c>
      <c r="C54" s="12" t="s">
        <v>158</v>
      </c>
      <c r="D54" s="14" t="s">
        <v>130</v>
      </c>
      <c r="E54" s="58">
        <f>E18-E25*(E18-E49)</f>
        <v>19.135265557243645</v>
      </c>
    </row>
    <row r="55" spans="2:6" ht="19.5">
      <c r="B55" s="1" t="s">
        <v>35</v>
      </c>
      <c r="D55" s="14" t="s">
        <v>131</v>
      </c>
      <c r="E55" s="46">
        <f>E50</f>
        <v>52.91207157293363</v>
      </c>
      <c r="F55" s="1" t="s">
        <v>159</v>
      </c>
    </row>
    <row r="56" spans="2:5" ht="19.5">
      <c r="B56" s="1" t="s">
        <v>33</v>
      </c>
      <c r="D56" s="14" t="s">
        <v>133</v>
      </c>
      <c r="E56" s="48">
        <f>(E55-(E92*E54))/(2501+(1.83*E54))</f>
        <v>0.013273565322360598</v>
      </c>
    </row>
    <row r="57" spans="2:5" ht="19.5">
      <c r="B57" s="1" t="s">
        <v>41</v>
      </c>
      <c r="D57" s="14" t="s">
        <v>134</v>
      </c>
      <c r="E57" s="46">
        <f>100*E56/E59</f>
        <v>94.76698866145192</v>
      </c>
    </row>
    <row r="58" spans="2:5" ht="19.5">
      <c r="B58" s="34" t="s">
        <v>27</v>
      </c>
      <c r="C58" s="34"/>
      <c r="D58" s="35" t="s">
        <v>135</v>
      </c>
      <c r="E58" s="36">
        <f>10^(((7.625*E54)/(241+E54))+2.7877)</f>
        <v>2231.447423237121</v>
      </c>
    </row>
    <row r="59" spans="2:5" ht="19.5">
      <c r="B59" s="34" t="s">
        <v>29</v>
      </c>
      <c r="C59" s="34"/>
      <c r="D59" s="35" t="s">
        <v>136</v>
      </c>
      <c r="E59" s="37">
        <f>0.622*(E58/(E33-E58))</f>
        <v>0.014006528549492513</v>
      </c>
    </row>
    <row r="60" spans="3:5" ht="15.75">
      <c r="C60" s="12"/>
      <c r="D60" s="14"/>
      <c r="E60" s="38"/>
    </row>
    <row r="61" spans="1:5" ht="15.75">
      <c r="A61" s="2" t="s">
        <v>53</v>
      </c>
      <c r="B61" s="3" t="s">
        <v>137</v>
      </c>
      <c r="E61" s="31"/>
    </row>
    <row r="62" spans="2:5" ht="19.5">
      <c r="B62" s="1" t="s">
        <v>39</v>
      </c>
      <c r="C62" s="12" t="s">
        <v>138</v>
      </c>
      <c r="D62" s="14" t="s">
        <v>77</v>
      </c>
      <c r="E62" s="32">
        <f>E31-E26*(E31-E54)</f>
        <v>22.108212445794916</v>
      </c>
    </row>
    <row r="63" spans="2:6" ht="19.5">
      <c r="B63" s="1" t="s">
        <v>35</v>
      </c>
      <c r="D63" s="14" t="s">
        <v>78</v>
      </c>
      <c r="E63" s="29">
        <f>E92*E62+E64*(2501+(1.83*E62))</f>
        <v>48.240516288579165</v>
      </c>
      <c r="F63" s="59"/>
    </row>
    <row r="64" spans="2:6" ht="19.5">
      <c r="B64" s="1" t="s">
        <v>33</v>
      </c>
      <c r="D64" s="14" t="s">
        <v>79</v>
      </c>
      <c r="E64" s="48">
        <f>E41</f>
        <v>0.010230212056908631</v>
      </c>
      <c r="F64" s="1" t="s">
        <v>139</v>
      </c>
    </row>
    <row r="65" spans="2:5" ht="19.5">
      <c r="B65" s="1" t="s">
        <v>41</v>
      </c>
      <c r="D65" s="14" t="s">
        <v>134</v>
      </c>
      <c r="E65" s="46">
        <f>100*E64/E67</f>
        <v>60.500180382653674</v>
      </c>
    </row>
    <row r="66" spans="2:5" ht="19.5">
      <c r="B66" s="34" t="s">
        <v>27</v>
      </c>
      <c r="C66" s="34"/>
      <c r="D66" s="35" t="s">
        <v>135</v>
      </c>
      <c r="E66" s="36">
        <f>10^(((7.625*E62)/(241+E62))+2.7877)</f>
        <v>2681.676685857704</v>
      </c>
    </row>
    <row r="67" spans="2:5" ht="19.5">
      <c r="B67" s="34" t="s">
        <v>29</v>
      </c>
      <c r="C67" s="34"/>
      <c r="D67" s="35" t="s">
        <v>136</v>
      </c>
      <c r="E67" s="37">
        <f>0.622*(E66/(E33-E66))</f>
        <v>0.01690939100049657</v>
      </c>
    </row>
    <row r="68" spans="2:5" ht="15">
      <c r="B68" s="60"/>
      <c r="C68" s="60"/>
      <c r="D68" s="61"/>
      <c r="E68" s="62"/>
    </row>
    <row r="69" spans="1:5" ht="15.75">
      <c r="A69" s="2" t="s">
        <v>160</v>
      </c>
      <c r="B69" s="3" t="s">
        <v>140</v>
      </c>
      <c r="E69" s="31"/>
    </row>
    <row r="70" spans="2:5" ht="19.5">
      <c r="B70" s="1" t="s">
        <v>39</v>
      </c>
      <c r="C70" s="12" t="s">
        <v>141</v>
      </c>
      <c r="D70" s="14" t="s">
        <v>142</v>
      </c>
      <c r="E70" s="58">
        <f>E54+E31-E62</f>
        <v>31.027053111448726</v>
      </c>
    </row>
    <row r="71" spans="2:6" ht="19.5">
      <c r="B71" s="1" t="s">
        <v>35</v>
      </c>
      <c r="D71" s="14" t="s">
        <v>143</v>
      </c>
      <c r="E71" s="29">
        <f>E92*E70+E72*(2501+(1.83*E70))</f>
        <v>65.16406879905163</v>
      </c>
      <c r="F71" s="59"/>
    </row>
    <row r="72" spans="2:6" ht="19.5">
      <c r="B72" s="1" t="s">
        <v>33</v>
      </c>
      <c r="D72" s="14" t="s">
        <v>144</v>
      </c>
      <c r="E72" s="48">
        <f>E56</f>
        <v>0.013273565322360598</v>
      </c>
      <c r="F72" s="1" t="s">
        <v>145</v>
      </c>
    </row>
    <row r="73" spans="2:5" ht="19.5">
      <c r="B73" s="1" t="s">
        <v>41</v>
      </c>
      <c r="D73" s="14" t="s">
        <v>146</v>
      </c>
      <c r="E73" s="46">
        <f>100*E72/E75</f>
        <v>45.456162255781905</v>
      </c>
    </row>
    <row r="74" spans="2:5" ht="19.5">
      <c r="B74" s="34" t="s">
        <v>27</v>
      </c>
      <c r="C74" s="34"/>
      <c r="D74" s="35" t="s">
        <v>147</v>
      </c>
      <c r="E74" s="36">
        <f>10^(((7.625*E70)/(241+E70))+2.7877)</f>
        <v>4543.574123138017</v>
      </c>
    </row>
    <row r="75" spans="2:5" ht="19.5">
      <c r="B75" s="34" t="s">
        <v>29</v>
      </c>
      <c r="C75" s="34"/>
      <c r="D75" s="35" t="s">
        <v>148</v>
      </c>
      <c r="E75" s="37">
        <f>0.622*(E74/(E33-E74))</f>
        <v>0.029200805047443778</v>
      </c>
    </row>
    <row r="76" spans="2:5" ht="15">
      <c r="B76" s="60"/>
      <c r="C76" s="60"/>
      <c r="D76" s="61"/>
      <c r="E76" s="62"/>
    </row>
    <row r="77" spans="1:5" ht="15.75">
      <c r="A77" s="2" t="s">
        <v>149</v>
      </c>
      <c r="B77" s="3" t="s">
        <v>44</v>
      </c>
      <c r="C77" s="12"/>
      <c r="D77" s="14"/>
      <c r="E77" s="63"/>
    </row>
    <row r="78" spans="2:6" ht="19.5">
      <c r="B78" s="1" t="s">
        <v>45</v>
      </c>
      <c r="C78" s="1" t="s">
        <v>82</v>
      </c>
      <c r="D78" s="4" t="s">
        <v>46</v>
      </c>
      <c r="E78" s="39">
        <f>E20*E15/1000</f>
        <v>6.315</v>
      </c>
      <c r="F78" s="119" t="s">
        <v>40</v>
      </c>
    </row>
    <row r="79" spans="2:6" ht="19.5">
      <c r="B79" s="1" t="s">
        <v>47</v>
      </c>
      <c r="C79" s="1" t="s">
        <v>83</v>
      </c>
      <c r="D79" s="4" t="s">
        <v>84</v>
      </c>
      <c r="E79" s="39">
        <f>E22*E44*E92*(E31-E18)/3600</f>
        <v>1.3508546152648149</v>
      </c>
      <c r="F79" s="121"/>
    </row>
    <row r="80" spans="2:6" ht="20.25">
      <c r="B80" s="1" t="s">
        <v>292</v>
      </c>
      <c r="C80" s="1" t="s">
        <v>85</v>
      </c>
      <c r="D80" s="4" t="s">
        <v>86</v>
      </c>
      <c r="E80" s="40">
        <f>3600*E78/(E44*E92*(E18-E62))</f>
        <v>4083.619738038346</v>
      </c>
      <c r="F80" s="121"/>
    </row>
    <row r="81" spans="2:6" ht="20.25">
      <c r="B81" s="1" t="s">
        <v>48</v>
      </c>
      <c r="C81" s="8" t="s">
        <v>87</v>
      </c>
      <c r="D81" s="4" t="s">
        <v>61</v>
      </c>
      <c r="E81" s="41">
        <f>E80/E21</f>
        <v>3.3447618462104565</v>
      </c>
      <c r="F81" s="121"/>
    </row>
    <row r="82" spans="2:6" ht="19.5">
      <c r="B82" s="1" t="s">
        <v>289</v>
      </c>
      <c r="C82" s="1" t="s">
        <v>88</v>
      </c>
      <c r="D82" s="4" t="s">
        <v>89</v>
      </c>
      <c r="E82" s="42">
        <f>E80*E44/3600</f>
        <v>1.2832396980730072</v>
      </c>
      <c r="F82" s="121"/>
    </row>
    <row r="83" spans="2:6" ht="19.5">
      <c r="B83" s="1" t="s">
        <v>291</v>
      </c>
      <c r="C83" s="12" t="s">
        <v>151</v>
      </c>
      <c r="D83" s="43" t="s">
        <v>91</v>
      </c>
      <c r="E83" s="39">
        <f>E82*(E56-E48)*3600</f>
        <v>14.67722984951973</v>
      </c>
      <c r="F83" s="121"/>
    </row>
    <row r="84" spans="2:6" ht="19.5">
      <c r="B84" s="1" t="s">
        <v>50</v>
      </c>
      <c r="C84" s="12" t="s">
        <v>92</v>
      </c>
      <c r="D84" s="43" t="s">
        <v>93</v>
      </c>
      <c r="E84" s="39">
        <f>E27*E80/1000</f>
        <v>1.6334478952153386</v>
      </c>
      <c r="F84" s="121"/>
    </row>
    <row r="85" spans="2:6" ht="19.5">
      <c r="B85" s="1" t="s">
        <v>51</v>
      </c>
      <c r="C85" s="1" t="s">
        <v>94</v>
      </c>
      <c r="E85" s="44">
        <f>(E78+E79)/E84</f>
        <v>4.69305120642016</v>
      </c>
      <c r="F85" s="120"/>
    </row>
    <row r="87" spans="1:2" ht="15.75">
      <c r="A87" s="2" t="s">
        <v>161</v>
      </c>
      <c r="B87" s="3" t="s">
        <v>54</v>
      </c>
    </row>
    <row r="88" spans="2:5" ht="19.5">
      <c r="B88" s="1" t="s">
        <v>55</v>
      </c>
      <c r="C88" s="1" t="s">
        <v>96</v>
      </c>
      <c r="D88" s="4" t="s">
        <v>84</v>
      </c>
      <c r="E88" s="45">
        <f>E82*E92*(E31-E18)</f>
        <v>9.036573953830118</v>
      </c>
    </row>
    <row r="89" spans="2:5" ht="19.5">
      <c r="B89" s="1" t="s">
        <v>56</v>
      </c>
      <c r="C89" s="1" t="s">
        <v>97</v>
      </c>
      <c r="D89" s="4" t="s">
        <v>98</v>
      </c>
      <c r="E89" s="45">
        <f>E82*E92*(E31-E62)</f>
        <v>15.351573953830117</v>
      </c>
    </row>
    <row r="90" spans="2:5" ht="19.5">
      <c r="B90" s="1" t="s">
        <v>57</v>
      </c>
      <c r="C90" s="1" t="s">
        <v>99</v>
      </c>
      <c r="D90" s="4" t="s">
        <v>100</v>
      </c>
      <c r="E90" s="45">
        <f>E89-E88</f>
        <v>6.3149999999999995</v>
      </c>
    </row>
    <row r="91" ht="15.75">
      <c r="E91" s="65"/>
    </row>
    <row r="92" spans="2:5" ht="19.5">
      <c r="B92" s="13" t="s">
        <v>279</v>
      </c>
      <c r="C92" s="12"/>
      <c r="D92" s="14" t="s">
        <v>107</v>
      </c>
      <c r="E92" s="31">
        <v>1.006</v>
      </c>
    </row>
  </sheetData>
  <sheetProtection sheet="1" objects="1" scenarios="1"/>
  <mergeCells count="5">
    <mergeCell ref="F78:F85"/>
    <mergeCell ref="A1:F1"/>
    <mergeCell ref="F15:F20"/>
    <mergeCell ref="F25:F27"/>
    <mergeCell ref="F30:F32"/>
  </mergeCells>
  <dataValidations count="5">
    <dataValidation type="decimal" allowBlank="1" showInputMessage="1" showErrorMessage="1" promptTitle="Rendement" prompt="Saisir une valeur entre 0 et 1" sqref="E25:E26">
      <formula1>0</formula1>
      <formula2>1</formula2>
    </dataValidation>
    <dataValidation type="decimal" allowBlank="1" showInputMessage="1" showErrorMessage="1" promptTitle="Température de bulbe sec" prompt="Saisir une valeur entre 0 et 50°C" sqref="E31">
      <formula1>0</formula1>
      <formula2>50</formula2>
    </dataValidation>
    <dataValidation type="decimal" allowBlank="1" showInputMessage="1" showErrorMessage="1" promptTitle="Humidité relative" prompt="Saisir une valeur entre 0 et 100%" sqref="E32">
      <formula1>0</formula1>
      <formula2>100</formula2>
    </dataValidation>
    <dataValidation type="decimal" allowBlank="1" showInputMessage="1" showErrorMessage="1" prompt="Saisir une valeur entre 19 et 35°C" sqref="E18">
      <formula1>19</formula1>
      <formula2>35</formula2>
    </dataValidation>
    <dataValidation type="decimal" allowBlank="1" showInputMessage="1" showErrorMessage="1" prompt="Saisir une valeur entre 0 et 100" sqref="E19">
      <formula1>0</formula1>
      <formula2>100</formula2>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65" r:id="rId4"/>
  <headerFooter alignWithMargins="0">
    <oddHeader>&amp;CFORMATION CONFORT D'ETE SANS MACHINE THERMODYNAMIQUE</oddHeader>
    <oddFooter>&amp;LFrançois VALLET - ENERVAL&amp;RVersion 1 du  9/12/2005</oddFooter>
  </headerFooter>
  <rowBreaks count="1" manualBreakCount="1">
    <brk id="60" max="255" man="1"/>
  </rowBreaks>
  <legacyDrawing r:id="rId3"/>
  <oleObjects>
    <oleObject progId="MSDraw.Drawing.8.2" shapeId="84922" r:id="rId1"/>
    <oleObject progId="MSDraw.Drawing.8.2" shapeId="84924" r:id="rId2"/>
  </oleObjects>
</worksheet>
</file>

<file path=xl/worksheets/sheet6.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D39" sqref="D39"/>
    </sheetView>
  </sheetViews>
  <sheetFormatPr defaultColWidth="11.421875" defaultRowHeight="12.75"/>
  <cols>
    <col min="1" max="1" width="4.00390625" style="1" customWidth="1"/>
    <col min="2" max="2" width="49.8515625" style="1" customWidth="1"/>
    <col min="3" max="3" width="32.421875" style="1" customWidth="1"/>
    <col min="4" max="4" width="17.140625" style="4" customWidth="1"/>
    <col min="5" max="5" width="15.00390625" style="1" customWidth="1"/>
    <col min="6" max="16384" width="11.421875" style="1" customWidth="1"/>
  </cols>
  <sheetData>
    <row r="1" spans="1:6" ht="30" customHeight="1" thickBot="1">
      <c r="A1" s="116" t="s">
        <v>162</v>
      </c>
      <c r="B1" s="117"/>
      <c r="C1" s="117"/>
      <c r="D1" s="117"/>
      <c r="E1" s="117"/>
      <c r="F1" s="118"/>
    </row>
    <row r="2" spans="1:6" ht="15" customHeight="1">
      <c r="A2" s="66"/>
      <c r="B2" s="67"/>
      <c r="C2" s="67"/>
      <c r="D2" s="67"/>
      <c r="E2" s="67"/>
      <c r="F2" s="67"/>
    </row>
    <row r="3" ht="15"/>
    <row r="4" ht="15"/>
    <row r="5" ht="15"/>
    <row r="6" ht="15"/>
    <row r="7" ht="15"/>
    <row r="8" ht="15"/>
    <row r="9" ht="15"/>
    <row r="10" ht="15"/>
    <row r="11" ht="15"/>
    <row r="12" ht="15"/>
    <row r="13" ht="15"/>
    <row r="14" spans="1:5" ht="15.75">
      <c r="A14" s="2" t="s">
        <v>0</v>
      </c>
      <c r="B14" s="3" t="s">
        <v>15</v>
      </c>
      <c r="C14" s="4" t="s">
        <v>2</v>
      </c>
      <c r="D14" s="4" t="s">
        <v>3</v>
      </c>
      <c r="E14" s="4" t="s">
        <v>4</v>
      </c>
    </row>
    <row r="15" spans="2:6" ht="20.25">
      <c r="B15" s="1" t="s">
        <v>288</v>
      </c>
      <c r="D15" s="4" t="s">
        <v>86</v>
      </c>
      <c r="E15" s="51">
        <v>4500</v>
      </c>
      <c r="F15" s="119" t="s">
        <v>7</v>
      </c>
    </row>
    <row r="16" spans="2:6" ht="15">
      <c r="B16" s="1" t="s">
        <v>280</v>
      </c>
      <c r="D16" s="4" t="s">
        <v>163</v>
      </c>
      <c r="E16" s="52">
        <v>1.5</v>
      </c>
      <c r="F16" s="121"/>
    </row>
    <row r="17" spans="2:6" ht="19.5">
      <c r="B17" s="1" t="s">
        <v>164</v>
      </c>
      <c r="C17" s="8" t="s">
        <v>165</v>
      </c>
      <c r="D17" s="9" t="s">
        <v>17</v>
      </c>
      <c r="E17" s="52">
        <v>0.75</v>
      </c>
      <c r="F17" s="120"/>
    </row>
    <row r="18" spans="3:5" ht="15.75">
      <c r="C18" s="8"/>
      <c r="D18" s="9"/>
      <c r="E18" s="16"/>
    </row>
    <row r="19" spans="1:5" ht="15.75">
      <c r="A19" s="2" t="s">
        <v>14</v>
      </c>
      <c r="B19" s="3" t="s">
        <v>20</v>
      </c>
      <c r="C19" s="8"/>
      <c r="D19" s="9"/>
      <c r="E19" s="16"/>
    </row>
    <row r="20" spans="1:6" ht="15.75">
      <c r="A20" s="2"/>
      <c r="B20" s="12" t="s">
        <v>21</v>
      </c>
      <c r="C20" s="8"/>
      <c r="D20" s="14" t="s">
        <v>22</v>
      </c>
      <c r="E20" s="51">
        <v>0</v>
      </c>
      <c r="F20" s="119" t="s">
        <v>7</v>
      </c>
    </row>
    <row r="21" spans="2:6" ht="19.5">
      <c r="B21" s="1" t="s">
        <v>112</v>
      </c>
      <c r="D21" s="14" t="s">
        <v>102</v>
      </c>
      <c r="E21" s="6">
        <v>27</v>
      </c>
      <c r="F21" s="121"/>
    </row>
    <row r="22" spans="2:6" ht="19.5">
      <c r="B22" s="1" t="s">
        <v>113</v>
      </c>
      <c r="D22" s="14" t="s">
        <v>95</v>
      </c>
      <c r="E22" s="6">
        <v>55</v>
      </c>
      <c r="F22" s="121"/>
    </row>
    <row r="23" spans="2:6" ht="19.5">
      <c r="B23" s="1" t="s">
        <v>114</v>
      </c>
      <c r="D23" s="14" t="s">
        <v>68</v>
      </c>
      <c r="E23" s="53">
        <v>35</v>
      </c>
      <c r="F23" s="121"/>
    </row>
    <row r="24" spans="2:6" ht="19.5">
      <c r="B24" s="1" t="s">
        <v>115</v>
      </c>
      <c r="D24" s="14" t="s">
        <v>69</v>
      </c>
      <c r="E24" s="53">
        <v>17</v>
      </c>
      <c r="F24" s="120"/>
    </row>
    <row r="25" spans="2:5" ht="15">
      <c r="B25" s="1" t="s">
        <v>25</v>
      </c>
      <c r="D25" s="4" t="s">
        <v>26</v>
      </c>
      <c r="E25" s="20">
        <f>1.19745*(10^(-8))*(288.15-0.0065*E20)^5.25588</f>
        <v>101325.25873766006</v>
      </c>
    </row>
    <row r="26" spans="2:5" s="54" customFormat="1" ht="15">
      <c r="B26" s="21" t="s">
        <v>116</v>
      </c>
      <c r="C26" s="21"/>
      <c r="D26" s="22" t="s">
        <v>117</v>
      </c>
      <c r="E26" s="23">
        <f>10^(((7.625*E23)/(241+E23))+2.7877)</f>
        <v>5683.795002019685</v>
      </c>
    </row>
    <row r="27" spans="2:5" s="54" customFormat="1" ht="19.5">
      <c r="B27" s="21" t="s">
        <v>118</v>
      </c>
      <c r="C27" s="21"/>
      <c r="D27" s="22" t="s">
        <v>70</v>
      </c>
      <c r="E27" s="24">
        <f>0.622*(E26/(E25-E26))</f>
        <v>0.03696430766710257</v>
      </c>
    </row>
    <row r="28" spans="2:5" s="54" customFormat="1" ht="15">
      <c r="B28" s="21" t="s">
        <v>119</v>
      </c>
      <c r="C28" s="21"/>
      <c r="D28" s="22" t="s">
        <v>120</v>
      </c>
      <c r="E28" s="55">
        <f>10^(((7.625*E21)/(241+E21))+2.7877)</f>
        <v>3596.5847502121587</v>
      </c>
    </row>
    <row r="29" spans="2:5" s="54" customFormat="1" ht="19.5">
      <c r="B29" s="21" t="s">
        <v>121</v>
      </c>
      <c r="C29" s="21"/>
      <c r="D29" s="22" t="s">
        <v>106</v>
      </c>
      <c r="E29" s="24">
        <f>0.622*(E28/(E25-E28))</f>
        <v>0.02289067909505545</v>
      </c>
    </row>
    <row r="30" spans="4:5" ht="15">
      <c r="D30" s="14"/>
      <c r="E30" s="25"/>
    </row>
    <row r="31" spans="1:5" ht="15.75">
      <c r="A31" s="2" t="s">
        <v>19</v>
      </c>
      <c r="B31" s="3" t="s">
        <v>31</v>
      </c>
      <c r="D31" s="14"/>
      <c r="E31" s="25"/>
    </row>
    <row r="32" spans="2:5" ht="19.5">
      <c r="B32" s="1" t="s">
        <v>32</v>
      </c>
      <c r="D32" s="14" t="s">
        <v>71</v>
      </c>
      <c r="E32" s="26">
        <f>E26*E24/100</f>
        <v>966.2451503433465</v>
      </c>
    </row>
    <row r="33" spans="2:5" ht="19.5">
      <c r="B33" s="1" t="s">
        <v>33</v>
      </c>
      <c r="D33" s="14" t="s">
        <v>72</v>
      </c>
      <c r="E33" s="27">
        <f>0.622*(E32/(E25-E32))</f>
        <v>0.005988545144384679</v>
      </c>
    </row>
    <row r="34" spans="2:5" ht="19.5">
      <c r="B34" s="1" t="s">
        <v>34</v>
      </c>
      <c r="C34" s="12"/>
      <c r="D34" s="14" t="s">
        <v>122</v>
      </c>
      <c r="E34" s="28">
        <f>(-5.667+0.647*E23-0.0035*E23^2)+(1666.7-25.85*E23+0.176*E23^2)*E33+(-31560+631.8*E23-4.55*E23^2)*E33^2+(311817-6681*E23+48*E23^2)*E33^3</f>
        <v>18.035294079736598</v>
      </c>
    </row>
    <row r="35" spans="2:5" ht="19.5">
      <c r="B35" s="1" t="s">
        <v>166</v>
      </c>
      <c r="C35" s="12"/>
      <c r="D35" s="14" t="s">
        <v>167</v>
      </c>
      <c r="E35" s="28">
        <f>(LOG10(E32)-2.7877)*241/(7.625-LOG10(E32)+2.7877)</f>
        <v>6.404526992005246</v>
      </c>
    </row>
    <row r="36" spans="2:5" ht="19.5">
      <c r="B36" s="1" t="s">
        <v>35</v>
      </c>
      <c r="D36" s="14" t="s">
        <v>74</v>
      </c>
      <c r="E36" s="29">
        <f>E70*E23+E33*(2501+(1.83*E23))</f>
        <v>50.57091772260392</v>
      </c>
    </row>
    <row r="37" spans="1:5" ht="19.5">
      <c r="A37" s="2"/>
      <c r="B37" s="1" t="s">
        <v>168</v>
      </c>
      <c r="D37" s="14" t="s">
        <v>169</v>
      </c>
      <c r="E37" s="29">
        <f>E70*E35+E33*(2501+(1.83*E35))</f>
        <v>21.490493012270058</v>
      </c>
    </row>
    <row r="38" spans="2:5" ht="19.5">
      <c r="B38" s="1" t="s">
        <v>36</v>
      </c>
      <c r="D38" s="9" t="s">
        <v>302</v>
      </c>
      <c r="E38" s="30">
        <f>1/((461.24*(0.622+E33)*(E23+273.15))/E25)</f>
        <v>1.1352117139131483</v>
      </c>
    </row>
    <row r="39" spans="2:5" ht="19.5">
      <c r="B39" s="1" t="s">
        <v>289</v>
      </c>
      <c r="C39" s="1" t="s">
        <v>88</v>
      </c>
      <c r="D39" s="4" t="s">
        <v>89</v>
      </c>
      <c r="E39" s="56">
        <f>E15*E38/3600</f>
        <v>1.4190146423914356</v>
      </c>
    </row>
    <row r="40" ht="15">
      <c r="E40" s="31"/>
    </row>
    <row r="41" spans="1:5" ht="15.75">
      <c r="A41" s="2" t="s">
        <v>30</v>
      </c>
      <c r="B41" s="3" t="s">
        <v>124</v>
      </c>
      <c r="D41" s="14"/>
      <c r="E41" s="25"/>
    </row>
    <row r="42" spans="2:5" ht="19.5">
      <c r="B42" s="1" t="s">
        <v>32</v>
      </c>
      <c r="D42" s="14" t="s">
        <v>125</v>
      </c>
      <c r="E42" s="26">
        <f>E28*E22/100</f>
        <v>1978.1216126166871</v>
      </c>
    </row>
    <row r="43" spans="2:5" ht="19.5">
      <c r="B43" s="1" t="s">
        <v>33</v>
      </c>
      <c r="D43" s="14" t="s">
        <v>104</v>
      </c>
      <c r="E43" s="27">
        <f>0.622*(E42/(E25-E42))</f>
        <v>0.01238477200907104</v>
      </c>
    </row>
    <row r="44" spans="2:5" ht="19.5">
      <c r="B44" s="1" t="s">
        <v>34</v>
      </c>
      <c r="C44" s="12"/>
      <c r="D44" s="14" t="s">
        <v>126</v>
      </c>
      <c r="E44" s="28">
        <f>(-5.667+0.647*E21-0.0035*E21^2)+(1666.7-25.85*E21+0.176*E21^2)*E43+(-31560+631.8*E21-4.55*E21^2)*E43^2+(311817-6681*E21+48*E21^2)*E43^3</f>
        <v>20.420375823025932</v>
      </c>
    </row>
    <row r="45" spans="2:5" ht="19.5">
      <c r="B45" s="1" t="s">
        <v>35</v>
      </c>
      <c r="D45" s="14" t="s">
        <v>103</v>
      </c>
      <c r="E45" s="29">
        <f>E70*E21+E43*(2501+(1.83*E21))</f>
        <v>58.748246379654866</v>
      </c>
    </row>
    <row r="46" spans="2:5" ht="19.5">
      <c r="B46" s="1" t="s">
        <v>36</v>
      </c>
      <c r="D46" s="9" t="s">
        <v>127</v>
      </c>
      <c r="E46" s="30">
        <f>1/((461.24*(0.622+E43)*(E21+273.15))/E25)</f>
        <v>1.1537179796338755</v>
      </c>
    </row>
    <row r="47" spans="2:5" ht="19.5">
      <c r="B47" s="1" t="s">
        <v>294</v>
      </c>
      <c r="C47" s="1" t="s">
        <v>170</v>
      </c>
      <c r="D47" s="4" t="s">
        <v>89</v>
      </c>
      <c r="E47" s="56">
        <f>E39/E16</f>
        <v>0.9460097615942904</v>
      </c>
    </row>
    <row r="48" ht="15">
      <c r="E48" s="57"/>
    </row>
    <row r="49" spans="1:5" ht="15.75">
      <c r="A49" s="2" t="s">
        <v>37</v>
      </c>
      <c r="B49" s="3" t="s">
        <v>171</v>
      </c>
      <c r="E49" s="31"/>
    </row>
    <row r="50" spans="1:5" ht="19.5">
      <c r="A50" s="2"/>
      <c r="B50" s="1" t="s">
        <v>34</v>
      </c>
      <c r="C50" s="12" t="s">
        <v>172</v>
      </c>
      <c r="D50" s="14" t="s">
        <v>173</v>
      </c>
      <c r="E50" s="68">
        <f>E35+(E17*(E23-E35))</f>
        <v>27.85113174800131</v>
      </c>
    </row>
    <row r="51" spans="2:5" ht="19.5">
      <c r="B51" s="1" t="s">
        <v>39</v>
      </c>
      <c r="C51" s="12" t="s">
        <v>174</v>
      </c>
      <c r="D51" s="14" t="s">
        <v>130</v>
      </c>
      <c r="E51" s="58">
        <f>E50</f>
        <v>27.85113174800131</v>
      </c>
    </row>
    <row r="52" spans="2:5" s="54" customFormat="1" ht="19.5">
      <c r="B52" s="60" t="s">
        <v>32</v>
      </c>
      <c r="C52" s="60"/>
      <c r="D52" s="61" t="s">
        <v>175</v>
      </c>
      <c r="E52" s="69">
        <f>10^(((7.625*E51)/(241+E51))+2.7877)</f>
        <v>3780.9214859985545</v>
      </c>
    </row>
    <row r="53" spans="2:5" ht="19.5">
      <c r="B53" s="1" t="s">
        <v>41</v>
      </c>
      <c r="D53" s="14" t="s">
        <v>134</v>
      </c>
      <c r="E53" s="46">
        <f>100*E54/E56</f>
        <v>100</v>
      </c>
    </row>
    <row r="54" spans="2:5" ht="19.5">
      <c r="B54" s="1" t="s">
        <v>33</v>
      </c>
      <c r="D54" s="14" t="s">
        <v>133</v>
      </c>
      <c r="E54" s="48">
        <f>(E52*0.622)/(E25-E52)</f>
        <v>0.024109376623511203</v>
      </c>
    </row>
    <row r="55" spans="2:5" ht="19.5">
      <c r="B55" s="1" t="s">
        <v>35</v>
      </c>
      <c r="D55" s="14" t="s">
        <v>131</v>
      </c>
      <c r="E55" s="46">
        <f>E70*E51+(E54*(2501+1.83*E51))</f>
        <v>89.54458584109841</v>
      </c>
    </row>
    <row r="56" spans="2:5" s="54" customFormat="1" ht="19.5">
      <c r="B56" s="34" t="s">
        <v>29</v>
      </c>
      <c r="C56" s="34"/>
      <c r="D56" s="35" t="s">
        <v>136</v>
      </c>
      <c r="E56" s="37">
        <f>0.622*(E52/(E25-E52))</f>
        <v>0.024109376623511203</v>
      </c>
    </row>
    <row r="57" spans="3:5" ht="15.75">
      <c r="C57" s="12"/>
      <c r="D57" s="14"/>
      <c r="E57" s="38"/>
    </row>
    <row r="58" spans="1:5" ht="15.75">
      <c r="A58" s="2" t="s">
        <v>43</v>
      </c>
      <c r="B58" s="3" t="s">
        <v>176</v>
      </c>
      <c r="E58" s="31"/>
    </row>
    <row r="59" spans="2:6" ht="19.5">
      <c r="B59" s="1" t="s">
        <v>35</v>
      </c>
      <c r="C59" s="1" t="s">
        <v>177</v>
      </c>
      <c r="D59" s="14" t="s">
        <v>78</v>
      </c>
      <c r="E59" s="29">
        <f>MAX(E37,E16*E36-(E16-1)*E55)</f>
        <v>31.08408366335668</v>
      </c>
      <c r="F59" s="59"/>
    </row>
    <row r="60" spans="2:6" ht="19.5">
      <c r="B60" s="1" t="s">
        <v>33</v>
      </c>
      <c r="D60" s="14" t="s">
        <v>79</v>
      </c>
      <c r="E60" s="48">
        <f>E33</f>
        <v>0.005988545144384679</v>
      </c>
      <c r="F60" s="1" t="s">
        <v>139</v>
      </c>
    </row>
    <row r="61" spans="2:5" ht="19.5">
      <c r="B61" s="1" t="s">
        <v>39</v>
      </c>
      <c r="C61" s="12"/>
      <c r="D61" s="14" t="s">
        <v>77</v>
      </c>
      <c r="E61" s="32">
        <f>(E59-(E60*2501))/(E70+(E60*1.83))</f>
        <v>15.8381327679007</v>
      </c>
    </row>
    <row r="62" spans="2:5" ht="19.5">
      <c r="B62" s="1" t="s">
        <v>41</v>
      </c>
      <c r="D62" s="14" t="s">
        <v>134</v>
      </c>
      <c r="E62" s="46">
        <f>100*E60/E64</f>
        <v>52.907192781681964</v>
      </c>
    </row>
    <row r="63" spans="2:5" s="54" customFormat="1" ht="19.5">
      <c r="B63" s="34" t="s">
        <v>27</v>
      </c>
      <c r="C63" s="34"/>
      <c r="D63" s="35" t="s">
        <v>135</v>
      </c>
      <c r="E63" s="36">
        <f>10^(((7.625*E61)/(241+E61))+2.7877)</f>
        <v>1810.930732490457</v>
      </c>
    </row>
    <row r="64" spans="2:5" s="54" customFormat="1" ht="19.5">
      <c r="B64" s="34" t="s">
        <v>29</v>
      </c>
      <c r="C64" s="34"/>
      <c r="D64" s="35" t="s">
        <v>136</v>
      </c>
      <c r="E64" s="37">
        <f>0.622*(E63/(E25-E63))</f>
        <v>0.01131896218553121</v>
      </c>
    </row>
    <row r="65" spans="2:5" ht="15">
      <c r="B65" s="60"/>
      <c r="C65" s="60"/>
      <c r="D65" s="61"/>
      <c r="E65" s="62"/>
    </row>
    <row r="66" spans="1:5" ht="15.75">
      <c r="A66" s="2" t="s">
        <v>149</v>
      </c>
      <c r="B66" s="3" t="s">
        <v>150</v>
      </c>
      <c r="C66" s="12"/>
      <c r="D66" s="14"/>
      <c r="E66" s="63"/>
    </row>
    <row r="67" spans="2:6" ht="19.5">
      <c r="B67" s="1" t="s">
        <v>291</v>
      </c>
      <c r="C67" s="12" t="s">
        <v>178</v>
      </c>
      <c r="D67" s="43" t="s">
        <v>91</v>
      </c>
      <c r="E67" s="39">
        <f>E39*(E16-1)*(E54-E60)*3600/E16</f>
        <v>30.856470241425836</v>
      </c>
      <c r="F67" s="119" t="s">
        <v>40</v>
      </c>
    </row>
    <row r="68" spans="2:6" ht="19.5">
      <c r="B68" s="1" t="s">
        <v>152</v>
      </c>
      <c r="C68" s="1" t="s">
        <v>295</v>
      </c>
      <c r="D68" s="4" t="s">
        <v>46</v>
      </c>
      <c r="E68" s="39">
        <f>E39*E70*(E23-E61)/E16</f>
        <v>18.236077332651345</v>
      </c>
      <c r="F68" s="120"/>
    </row>
    <row r="70" spans="2:5" ht="19.5">
      <c r="B70" s="13" t="s">
        <v>279</v>
      </c>
      <c r="C70" s="12"/>
      <c r="D70" s="14" t="s">
        <v>107</v>
      </c>
      <c r="E70" s="31">
        <v>1.006</v>
      </c>
    </row>
  </sheetData>
  <sheetProtection sheet="1" objects="1" scenarios="1"/>
  <mergeCells count="4">
    <mergeCell ref="A1:F1"/>
    <mergeCell ref="F15:F17"/>
    <mergeCell ref="F20:F24"/>
    <mergeCell ref="F67:F68"/>
  </mergeCells>
  <dataValidations count="3">
    <dataValidation type="decimal" allowBlank="1" showInputMessage="1" showErrorMessage="1" promptTitle="Rendement" prompt="Saisir une valeur entre 0 et 1" sqref="E17">
      <formula1>0</formula1>
      <formula2>1</formula2>
    </dataValidation>
    <dataValidation type="decimal" allowBlank="1" showInputMessage="1" showErrorMessage="1" promptTitle="Température de bulbe sec" prompt="Saisir une valeur entre 0 et 50°C" sqref="E23">
      <formula1>0</formula1>
      <formula2>50</formula2>
    </dataValidation>
    <dataValidation type="decimal" allowBlank="1" showInputMessage="1" showErrorMessage="1" promptTitle="Humidité relative" prompt="Saisir une valeur entre 0 et 100%" sqref="E24">
      <formula1>0</formula1>
      <formula2>100</formula2>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67" r:id="rId4"/>
  <headerFooter alignWithMargins="0">
    <oddHeader>&amp;CFORMATION CONFORT D'ETE SANS MACHINE THERMODYNAMIQUE</oddHeader>
    <oddFooter>&amp;LFrançois VALLET - ENERVAL&amp;RVersion 1 du 9/12/2005</oddFooter>
  </headerFooter>
  <rowBreaks count="1" manualBreakCount="1">
    <brk id="56" max="255" man="1"/>
  </rowBreaks>
  <legacyDrawing r:id="rId3"/>
  <oleObjects>
    <oleObject progId="MSDraw.Drawing.8.2" shapeId="89094" r:id="rId1"/>
    <oleObject progId="MSDraw.Drawing.8.2" shapeId="89111" r:id="rId2"/>
  </oleObjects>
</worksheet>
</file>

<file path=xl/worksheets/sheet7.xml><?xml version="1.0" encoding="utf-8"?>
<worksheet xmlns="http://schemas.openxmlformats.org/spreadsheetml/2006/main" xmlns:r="http://schemas.openxmlformats.org/officeDocument/2006/relationships">
  <sheetPr>
    <pageSetUpPr fitToPage="1"/>
  </sheetPr>
  <dimension ref="A1:F89"/>
  <sheetViews>
    <sheetView workbookViewId="0" topLeftCell="A1">
      <selection activeCell="C13" sqref="C13"/>
    </sheetView>
  </sheetViews>
  <sheetFormatPr defaultColWidth="11.421875" defaultRowHeight="12.75"/>
  <cols>
    <col min="1" max="1" width="4.00390625" style="1" customWidth="1"/>
    <col min="2" max="2" width="51.140625" style="1" customWidth="1"/>
    <col min="3" max="3" width="32.421875" style="1" customWidth="1"/>
    <col min="4" max="4" width="17.57421875" style="4" customWidth="1"/>
    <col min="5" max="5" width="15.00390625" style="1" customWidth="1"/>
    <col min="6" max="6" width="11.28125" style="1" customWidth="1"/>
    <col min="7" max="16384" width="11.421875" style="1" customWidth="1"/>
  </cols>
  <sheetData>
    <row r="1" spans="1:6" ht="30" customHeight="1" thickBot="1">
      <c r="A1" s="116" t="s">
        <v>179</v>
      </c>
      <c r="B1" s="117"/>
      <c r="C1" s="117"/>
      <c r="D1" s="117"/>
      <c r="E1" s="117"/>
      <c r="F1" s="118"/>
    </row>
    <row r="2" spans="1:6" ht="15" customHeight="1">
      <c r="A2" s="66"/>
      <c r="B2" s="67"/>
      <c r="C2" s="67"/>
      <c r="D2" s="67"/>
      <c r="E2" s="67"/>
      <c r="F2" s="67"/>
    </row>
    <row r="3" ht="15"/>
    <row r="4" ht="15"/>
    <row r="5" ht="15"/>
    <row r="6" ht="15"/>
    <row r="7" ht="15"/>
    <row r="8" ht="15"/>
    <row r="9" ht="15"/>
    <row r="10" ht="15"/>
    <row r="11" ht="15"/>
    <row r="12" ht="15"/>
    <row r="14" spans="1:5" ht="15.75">
      <c r="A14" s="2" t="s">
        <v>0</v>
      </c>
      <c r="B14" s="3" t="s">
        <v>1</v>
      </c>
      <c r="C14" s="4" t="s">
        <v>2</v>
      </c>
      <c r="D14" s="4" t="s">
        <v>3</v>
      </c>
      <c r="E14" s="4" t="s">
        <v>4</v>
      </c>
    </row>
    <row r="15" spans="2:6" ht="15">
      <c r="B15" s="1" t="s">
        <v>5</v>
      </c>
      <c r="D15" s="4" t="s">
        <v>6</v>
      </c>
      <c r="E15" s="5">
        <v>421</v>
      </c>
      <c r="F15" s="119" t="s">
        <v>7</v>
      </c>
    </row>
    <row r="16" spans="2:6" ht="15">
      <c r="B16" s="1" t="s">
        <v>8</v>
      </c>
      <c r="D16" s="4" t="s">
        <v>9</v>
      </c>
      <c r="E16" s="5">
        <v>2.9</v>
      </c>
      <c r="F16" s="121"/>
    </row>
    <row r="17" spans="2:6" ht="18">
      <c r="B17" s="1" t="s">
        <v>10</v>
      </c>
      <c r="D17" s="4" t="s">
        <v>61</v>
      </c>
      <c r="E17" s="6">
        <v>0.5</v>
      </c>
      <c r="F17" s="121"/>
    </row>
    <row r="18" spans="2:6" ht="19.5">
      <c r="B18" s="1" t="s">
        <v>154</v>
      </c>
      <c r="D18" s="14" t="s">
        <v>102</v>
      </c>
      <c r="E18" s="6">
        <v>27</v>
      </c>
      <c r="F18" s="121"/>
    </row>
    <row r="19" spans="2:6" ht="19.5">
      <c r="B19" s="1" t="s">
        <v>155</v>
      </c>
      <c r="D19" s="14" t="s">
        <v>95</v>
      </c>
      <c r="E19" s="6">
        <v>45</v>
      </c>
      <c r="F19" s="121"/>
    </row>
    <row r="20" spans="2:6" ht="19.5">
      <c r="B20" s="1" t="s">
        <v>12</v>
      </c>
      <c r="D20" s="4" t="s">
        <v>63</v>
      </c>
      <c r="E20" s="5">
        <v>15</v>
      </c>
      <c r="F20" s="120"/>
    </row>
    <row r="21" spans="2:5" ht="18">
      <c r="B21" s="1" t="s">
        <v>13</v>
      </c>
      <c r="D21" s="4" t="s">
        <v>64</v>
      </c>
      <c r="E21" s="7">
        <f>E15*E16</f>
        <v>1220.8999999999999</v>
      </c>
    </row>
    <row r="22" spans="2:5" ht="20.25">
      <c r="B22" s="1" t="s">
        <v>290</v>
      </c>
      <c r="D22" s="4" t="s">
        <v>65</v>
      </c>
      <c r="E22" s="7">
        <f>E17*E21</f>
        <v>610.4499999999999</v>
      </c>
    </row>
    <row r="23" ht="15">
      <c r="E23" s="70"/>
    </row>
    <row r="24" spans="1:2" ht="15.75">
      <c r="A24" s="2" t="s">
        <v>14</v>
      </c>
      <c r="B24" s="3" t="s">
        <v>15</v>
      </c>
    </row>
    <row r="25" spans="2:6" ht="15">
      <c r="B25" s="1" t="s">
        <v>280</v>
      </c>
      <c r="D25" s="4" t="s">
        <v>163</v>
      </c>
      <c r="E25" s="52">
        <v>1.5</v>
      </c>
      <c r="F25" s="119" t="s">
        <v>7</v>
      </c>
    </row>
    <row r="26" spans="2:6" ht="19.5">
      <c r="B26" s="1" t="s">
        <v>164</v>
      </c>
      <c r="C26" s="8" t="s">
        <v>165</v>
      </c>
      <c r="D26" s="9" t="s">
        <v>17</v>
      </c>
      <c r="E26" s="52">
        <v>0.72</v>
      </c>
      <c r="F26" s="121"/>
    </row>
    <row r="27" spans="1:6" s="12" customFormat="1" ht="20.25">
      <c r="A27" s="64"/>
      <c r="B27" s="12" t="s">
        <v>18</v>
      </c>
      <c r="D27" s="14" t="s">
        <v>67</v>
      </c>
      <c r="E27" s="15">
        <v>0.4</v>
      </c>
      <c r="F27" s="120"/>
    </row>
    <row r="28" spans="3:5" ht="15.75">
      <c r="C28" s="8"/>
      <c r="D28" s="9"/>
      <c r="E28" s="16"/>
    </row>
    <row r="29" spans="1:5" ht="15.75">
      <c r="A29" s="2">
        <v>3</v>
      </c>
      <c r="B29" s="3" t="s">
        <v>20</v>
      </c>
      <c r="C29" s="8"/>
      <c r="D29" s="9"/>
      <c r="E29" s="16"/>
    </row>
    <row r="30" spans="1:6" ht="15.75">
      <c r="A30" s="2"/>
      <c r="B30" s="12" t="s">
        <v>21</v>
      </c>
      <c r="C30" s="8"/>
      <c r="D30" s="14" t="s">
        <v>22</v>
      </c>
      <c r="E30" s="51">
        <v>0</v>
      </c>
      <c r="F30" s="119" t="s">
        <v>7</v>
      </c>
    </row>
    <row r="31" spans="2:6" ht="19.5">
      <c r="B31" s="1" t="s">
        <v>114</v>
      </c>
      <c r="D31" s="14" t="s">
        <v>68</v>
      </c>
      <c r="E31" s="53">
        <v>34</v>
      </c>
      <c r="F31" s="121"/>
    </row>
    <row r="32" spans="2:6" ht="19.5">
      <c r="B32" s="1" t="s">
        <v>115</v>
      </c>
      <c r="D32" s="14" t="s">
        <v>69</v>
      </c>
      <c r="E32" s="53">
        <v>30.5</v>
      </c>
      <c r="F32" s="120"/>
    </row>
    <row r="33" spans="2:5" ht="15">
      <c r="B33" s="1" t="s">
        <v>25</v>
      </c>
      <c r="D33" s="4" t="s">
        <v>26</v>
      </c>
      <c r="E33" s="20">
        <f>1.19745*(10^(-8))*(288.15-0.0065*E30)^5.25588</f>
        <v>101325.25873766006</v>
      </c>
    </row>
    <row r="34" spans="2:5" s="54" customFormat="1" ht="15">
      <c r="B34" s="21" t="s">
        <v>116</v>
      </c>
      <c r="C34" s="21"/>
      <c r="D34" s="22" t="s">
        <v>117</v>
      </c>
      <c r="E34" s="23">
        <f>10^(((7.625*E31)/(241+E31))+2.7877)</f>
        <v>5375.6040532434035</v>
      </c>
    </row>
    <row r="35" spans="2:5" s="54" customFormat="1" ht="19.5">
      <c r="B35" s="21" t="s">
        <v>118</v>
      </c>
      <c r="C35" s="21"/>
      <c r="D35" s="22" t="s">
        <v>70</v>
      </c>
      <c r="E35" s="24">
        <f>0.622*(E34/(E33-E34))</f>
        <v>0.034847709792335924</v>
      </c>
    </row>
    <row r="36" spans="2:5" s="54" customFormat="1" ht="15">
      <c r="B36" s="21" t="s">
        <v>119</v>
      </c>
      <c r="C36" s="21"/>
      <c r="D36" s="22" t="s">
        <v>120</v>
      </c>
      <c r="E36" s="55">
        <f>10^(((7.625*E18)/(241+E18))+2.7877)</f>
        <v>3596.5847502121587</v>
      </c>
    </row>
    <row r="37" spans="2:5" s="54" customFormat="1" ht="19.5">
      <c r="B37" s="21" t="s">
        <v>121</v>
      </c>
      <c r="C37" s="21"/>
      <c r="D37" s="22" t="s">
        <v>106</v>
      </c>
      <c r="E37" s="24">
        <f>0.622*(E36/(E33-E36))</f>
        <v>0.02289067909505545</v>
      </c>
    </row>
    <row r="38" spans="4:5" ht="15">
      <c r="D38" s="14"/>
      <c r="E38" s="25"/>
    </row>
    <row r="39" spans="1:5" ht="15.75">
      <c r="A39" s="2" t="s">
        <v>30</v>
      </c>
      <c r="B39" s="3" t="s">
        <v>31</v>
      </c>
      <c r="D39" s="14"/>
      <c r="E39" s="25"/>
    </row>
    <row r="40" spans="2:5" ht="19.5">
      <c r="B40" s="1" t="s">
        <v>32</v>
      </c>
      <c r="D40" s="14" t="s">
        <v>71</v>
      </c>
      <c r="E40" s="26">
        <f>E34*E32/100</f>
        <v>1639.5592362392379</v>
      </c>
    </row>
    <row r="41" spans="2:5" ht="19.5">
      <c r="B41" s="1" t="s">
        <v>33</v>
      </c>
      <c r="D41" s="14" t="s">
        <v>72</v>
      </c>
      <c r="E41" s="27">
        <f>0.622*(E40/(E33-E40))</f>
        <v>0.010230212056908631</v>
      </c>
    </row>
    <row r="42" spans="2:5" ht="19.5">
      <c r="B42" s="1" t="s">
        <v>34</v>
      </c>
      <c r="C42" s="12"/>
      <c r="D42" s="14" t="s">
        <v>122</v>
      </c>
      <c r="E42" s="28">
        <f>(-5.667+0.647*E31-0.0035*E31^2)+(1666.7-25.85*E31+0.176*E31^2)*E41+(-31560+631.8*E31-4.55*E31^2)*E41^2+(311817-6681*E31+48*E31^2)*E41^3</f>
        <v>20.970518435605868</v>
      </c>
    </row>
    <row r="43" spans="2:5" ht="19.5">
      <c r="B43" s="1" t="s">
        <v>166</v>
      </c>
      <c r="C43" s="12"/>
      <c r="D43" s="14" t="s">
        <v>167</v>
      </c>
      <c r="E43" s="28">
        <f>(LOG10(E40)-2.7877)*241/(7.625-LOG10(E40)+2.7877)</f>
        <v>14.29757177642026</v>
      </c>
    </row>
    <row r="44" spans="2:5" ht="19.5">
      <c r="B44" s="1" t="s">
        <v>35</v>
      </c>
      <c r="D44" s="14" t="s">
        <v>74</v>
      </c>
      <c r="E44" s="29">
        <f>E89*E31+E41*(2501+(1.83*E31))</f>
        <v>60.42628414850934</v>
      </c>
    </row>
    <row r="45" spans="1:5" ht="19.5">
      <c r="A45" s="2"/>
      <c r="B45" s="1" t="s">
        <v>168</v>
      </c>
      <c r="D45" s="14" t="s">
        <v>169</v>
      </c>
      <c r="E45" s="29">
        <f>E89*E43+E41*(2501+(1.83*E43))</f>
        <v>40.23678652125139</v>
      </c>
    </row>
    <row r="46" spans="2:5" ht="19.5">
      <c r="B46" s="1" t="s">
        <v>36</v>
      </c>
      <c r="D46" s="9" t="s">
        <v>123</v>
      </c>
      <c r="E46" s="30">
        <f>1/((461.24*(0.622+E41)*(E31+273.15))/E33)</f>
        <v>1.1312666725629013</v>
      </c>
    </row>
    <row r="47" ht="15">
      <c r="E47" s="31"/>
    </row>
    <row r="48" spans="1:5" ht="15.75">
      <c r="A48" s="2" t="s">
        <v>30</v>
      </c>
      <c r="B48" s="3" t="s">
        <v>124</v>
      </c>
      <c r="D48" s="14"/>
      <c r="E48" s="25"/>
    </row>
    <row r="49" spans="2:5" ht="19.5">
      <c r="B49" s="1" t="s">
        <v>32</v>
      </c>
      <c r="D49" s="14" t="s">
        <v>125</v>
      </c>
      <c r="E49" s="26">
        <f>E36*E19/100</f>
        <v>1618.4631375954714</v>
      </c>
    </row>
    <row r="50" spans="2:5" ht="19.5">
      <c r="B50" s="1" t="s">
        <v>33</v>
      </c>
      <c r="D50" s="14" t="s">
        <v>104</v>
      </c>
      <c r="E50" s="27">
        <f>0.622*(E49/(E33-E49))</f>
        <v>0.010096443933694436</v>
      </c>
    </row>
    <row r="51" spans="2:5" ht="19.5">
      <c r="B51" s="1" t="s">
        <v>34</v>
      </c>
      <c r="C51" s="12"/>
      <c r="D51" s="14" t="s">
        <v>126</v>
      </c>
      <c r="E51" s="28">
        <f>(-5.667+0.647*E18-0.0035*E18^2)+(1666.7-25.85*E18+0.176*E18^2)*E50+(-31560+631.8*E18-4.55*E18^2)*E50^2+(311817-6681*E18+48*E18^2)*E50^3</f>
        <v>18.681757737620128</v>
      </c>
    </row>
    <row r="52" spans="2:5" ht="19.5">
      <c r="B52" s="1" t="s">
        <v>35</v>
      </c>
      <c r="D52" s="14" t="s">
        <v>103</v>
      </c>
      <c r="E52" s="29">
        <f>E89*E18+E50*(2501+(1.83*E18))</f>
        <v>52.91207157293363</v>
      </c>
    </row>
    <row r="53" spans="2:5" ht="19.5">
      <c r="B53" s="1" t="s">
        <v>36</v>
      </c>
      <c r="D53" s="9" t="s">
        <v>127</v>
      </c>
      <c r="E53" s="30">
        <f>1/((461.24*(0.622+E50)*(E18+273.15))/E33)</f>
        <v>1.1578946923320725</v>
      </c>
    </row>
    <row r="54" ht="15">
      <c r="E54" s="57"/>
    </row>
    <row r="55" spans="1:5" ht="15.75">
      <c r="A55" s="2" t="s">
        <v>37</v>
      </c>
      <c r="B55" s="3" t="s">
        <v>171</v>
      </c>
      <c r="E55" s="31"/>
    </row>
    <row r="56" spans="1:5" ht="19.5">
      <c r="A56" s="2"/>
      <c r="B56" s="1" t="s">
        <v>34</v>
      </c>
      <c r="C56" s="12" t="s">
        <v>172</v>
      </c>
      <c r="D56" s="14" t="s">
        <v>173</v>
      </c>
      <c r="E56" s="71">
        <f>E43+(E26*(E31-E43))</f>
        <v>28.483320097397673</v>
      </c>
    </row>
    <row r="57" spans="2:5" ht="19.5">
      <c r="B57" s="1" t="s">
        <v>39</v>
      </c>
      <c r="C57" s="12" t="s">
        <v>174</v>
      </c>
      <c r="D57" s="14" t="s">
        <v>130</v>
      </c>
      <c r="E57" s="58">
        <f>E56</f>
        <v>28.483320097397673</v>
      </c>
    </row>
    <row r="58" spans="2:5" s="54" customFormat="1" ht="19.5">
      <c r="B58" s="60" t="s">
        <v>32</v>
      </c>
      <c r="C58" s="60"/>
      <c r="D58" s="61" t="s">
        <v>175</v>
      </c>
      <c r="E58" s="69">
        <f>10^(((7.625*E57)/(241+E57))+2.7877)</f>
        <v>3923.126517383847</v>
      </c>
    </row>
    <row r="59" spans="2:5" ht="19.5">
      <c r="B59" s="1" t="s">
        <v>41</v>
      </c>
      <c r="D59" s="14" t="s">
        <v>134</v>
      </c>
      <c r="E59" s="46">
        <f>100*E60/E62</f>
        <v>100</v>
      </c>
    </row>
    <row r="60" spans="2:5" ht="19.5">
      <c r="B60" s="1" t="s">
        <v>33</v>
      </c>
      <c r="D60" s="14" t="s">
        <v>133</v>
      </c>
      <c r="E60" s="48">
        <f>(E58*0.622)/(E33-E58)</f>
        <v>0.02505268250487826</v>
      </c>
    </row>
    <row r="61" spans="2:5" ht="19.5">
      <c r="B61" s="1" t="s">
        <v>35</v>
      </c>
      <c r="D61" s="14" t="s">
        <v>131</v>
      </c>
      <c r="E61" s="46">
        <f>E89*E57+(E60*(2501+1.83*E57))</f>
        <v>92.616836905088</v>
      </c>
    </row>
    <row r="62" spans="2:5" s="54" customFormat="1" ht="19.5">
      <c r="B62" s="34" t="s">
        <v>29</v>
      </c>
      <c r="C62" s="34"/>
      <c r="D62" s="35" t="s">
        <v>136</v>
      </c>
      <c r="E62" s="37">
        <f>0.622*(E58/(E33-E58))</f>
        <v>0.02505268250487826</v>
      </c>
    </row>
    <row r="63" spans="3:5" ht="15.75">
      <c r="C63" s="12"/>
      <c r="D63" s="14"/>
      <c r="E63" s="38"/>
    </row>
    <row r="64" spans="1:5" ht="15.75">
      <c r="A64" s="2" t="s">
        <v>43</v>
      </c>
      <c r="B64" s="3" t="s">
        <v>176</v>
      </c>
      <c r="E64" s="31"/>
    </row>
    <row r="65" spans="2:6" ht="19.5">
      <c r="B65" s="1" t="s">
        <v>35</v>
      </c>
      <c r="C65" s="1" t="s">
        <v>177</v>
      </c>
      <c r="D65" s="14" t="s">
        <v>78</v>
      </c>
      <c r="E65" s="29">
        <f>MAX(E45,E25*E44-(E25-1)*E61)</f>
        <v>44.331007770220005</v>
      </c>
      <c r="F65" s="59"/>
    </row>
    <row r="66" spans="2:6" ht="19.5">
      <c r="B66" s="1" t="s">
        <v>33</v>
      </c>
      <c r="D66" s="14" t="s">
        <v>79</v>
      </c>
      <c r="E66" s="48">
        <f>E41</f>
        <v>0.010230212056908631</v>
      </c>
      <c r="F66" s="1" t="s">
        <v>139</v>
      </c>
    </row>
    <row r="67" spans="2:5" ht="19.5">
      <c r="B67" s="1" t="s">
        <v>39</v>
      </c>
      <c r="C67" s="12"/>
      <c r="D67" s="14" t="s">
        <v>77</v>
      </c>
      <c r="E67" s="32">
        <f>(E65-(E66*2501))/(E89+(E66*1.83))</f>
        <v>18.293020389284774</v>
      </c>
    </row>
    <row r="68" spans="2:5" ht="19.5">
      <c r="B68" s="1" t="s">
        <v>41</v>
      </c>
      <c r="D68" s="14" t="s">
        <v>134</v>
      </c>
      <c r="E68" s="46">
        <f>100*E66/E70</f>
        <v>77.09088710905696</v>
      </c>
    </row>
    <row r="69" spans="2:5" s="54" customFormat="1" ht="19.5">
      <c r="B69" s="34" t="s">
        <v>27</v>
      </c>
      <c r="C69" s="34"/>
      <c r="D69" s="35" t="s">
        <v>135</v>
      </c>
      <c r="E69" s="36">
        <f>10^(((7.625*E67)/(241+E67))+2.7877)</f>
        <v>2116.6095175317555</v>
      </c>
    </row>
    <row r="70" spans="2:5" s="54" customFormat="1" ht="19.5">
      <c r="B70" s="34" t="s">
        <v>29</v>
      </c>
      <c r="C70" s="34"/>
      <c r="D70" s="35" t="s">
        <v>136</v>
      </c>
      <c r="E70" s="37">
        <f>0.622*(E69/(E33-E69))</f>
        <v>0.013270326027558118</v>
      </c>
    </row>
    <row r="71" spans="2:5" ht="15">
      <c r="B71" s="60"/>
      <c r="C71" s="60"/>
      <c r="D71" s="61"/>
      <c r="E71" s="62"/>
    </row>
    <row r="72" spans="1:5" ht="15.75">
      <c r="A72" s="2" t="s">
        <v>149</v>
      </c>
      <c r="B72" s="3" t="s">
        <v>44</v>
      </c>
      <c r="C72" s="12"/>
      <c r="D72" s="14"/>
      <c r="E72" s="63"/>
    </row>
    <row r="73" spans="2:6" ht="19.5">
      <c r="B73" s="1" t="s">
        <v>45</v>
      </c>
      <c r="C73" s="1" t="s">
        <v>82</v>
      </c>
      <c r="D73" s="4" t="s">
        <v>46</v>
      </c>
      <c r="E73" s="39">
        <f>E20*E15/1000</f>
        <v>6.315</v>
      </c>
      <c r="F73" s="119" t="s">
        <v>40</v>
      </c>
    </row>
    <row r="74" spans="2:6" ht="19.5">
      <c r="B74" s="1" t="s">
        <v>47</v>
      </c>
      <c r="C74" s="1" t="s">
        <v>83</v>
      </c>
      <c r="D74" s="4" t="s">
        <v>84</v>
      </c>
      <c r="E74" s="39">
        <f>E22*E46*E89*(E31-E18)/3600</f>
        <v>1.3508546152648149</v>
      </c>
      <c r="F74" s="121"/>
    </row>
    <row r="75" spans="2:6" ht="20.25">
      <c r="B75" s="1" t="s">
        <v>296</v>
      </c>
      <c r="C75" s="1" t="s">
        <v>180</v>
      </c>
      <c r="D75" s="4" t="s">
        <v>86</v>
      </c>
      <c r="E75" s="40">
        <f>E25*3600*E73/(E46*E89*(E18-E67))</f>
        <v>3441.411563556185</v>
      </c>
      <c r="F75" s="121"/>
    </row>
    <row r="76" spans="2:6" ht="20.25">
      <c r="B76" s="1" t="s">
        <v>48</v>
      </c>
      <c r="C76" s="8" t="s">
        <v>181</v>
      </c>
      <c r="D76" s="4" t="s">
        <v>61</v>
      </c>
      <c r="E76" s="41">
        <f>E75/(E25*E21)</f>
        <v>1.8791664966042454</v>
      </c>
      <c r="F76" s="121"/>
    </row>
    <row r="77" spans="2:6" ht="19.5">
      <c r="B77" s="1" t="s">
        <v>297</v>
      </c>
      <c r="C77" s="1" t="s">
        <v>182</v>
      </c>
      <c r="D77" s="4" t="s">
        <v>183</v>
      </c>
      <c r="E77" s="42">
        <f>E75*E46/3600</f>
        <v>1.0814317245621379</v>
      </c>
      <c r="F77" s="121"/>
    </row>
    <row r="78" spans="2:6" ht="19.5">
      <c r="B78" s="1" t="s">
        <v>298</v>
      </c>
      <c r="C78" s="1" t="s">
        <v>184</v>
      </c>
      <c r="D78" s="4" t="s">
        <v>185</v>
      </c>
      <c r="E78" s="42">
        <f>E77/E25</f>
        <v>0.7209544830414253</v>
      </c>
      <c r="F78" s="121"/>
    </row>
    <row r="79" spans="2:6" ht="19.5">
      <c r="B79" s="1" t="s">
        <v>299</v>
      </c>
      <c r="C79" s="1" t="s">
        <v>186</v>
      </c>
      <c r="D79" s="4" t="s">
        <v>187</v>
      </c>
      <c r="E79" s="42">
        <f>((E25-1)/E25)*E75*E46/3600</f>
        <v>0.36047724152071264</v>
      </c>
      <c r="F79" s="121"/>
    </row>
    <row r="80" spans="2:6" ht="19.5">
      <c r="B80" s="1" t="s">
        <v>291</v>
      </c>
      <c r="C80" s="12" t="s">
        <v>188</v>
      </c>
      <c r="D80" s="43" t="s">
        <v>91</v>
      </c>
      <c r="E80" s="39">
        <f>E79*(E60-E66)*3600</f>
        <v>19.235387734582943</v>
      </c>
      <c r="F80" s="121"/>
    </row>
    <row r="81" spans="2:6" ht="19.5">
      <c r="B81" s="1" t="s">
        <v>50</v>
      </c>
      <c r="C81" s="12" t="s">
        <v>92</v>
      </c>
      <c r="D81" s="43" t="s">
        <v>93</v>
      </c>
      <c r="E81" s="39">
        <f>E27*E75/1000</f>
        <v>1.376564625422474</v>
      </c>
      <c r="F81" s="121"/>
    </row>
    <row r="82" spans="2:6" ht="19.5">
      <c r="B82" s="1" t="s">
        <v>51</v>
      </c>
      <c r="C82" s="1" t="s">
        <v>94</v>
      </c>
      <c r="E82" s="44">
        <f>(E73+E74)/E81</f>
        <v>5.568830168734091</v>
      </c>
      <c r="F82" s="120"/>
    </row>
    <row r="84" spans="1:2" ht="15.75">
      <c r="A84" s="2" t="s">
        <v>161</v>
      </c>
      <c r="B84" s="3" t="s">
        <v>54</v>
      </c>
    </row>
    <row r="85" spans="2:5" ht="19.5">
      <c r="B85" s="1" t="s">
        <v>189</v>
      </c>
      <c r="C85" s="1" t="s">
        <v>190</v>
      </c>
      <c r="D85" s="4" t="s">
        <v>84</v>
      </c>
      <c r="E85" s="45">
        <f>E78*E89*(E31-E18)</f>
        <v>5.076961469577716</v>
      </c>
    </row>
    <row r="86" spans="2:5" ht="19.5">
      <c r="B86" s="1" t="s">
        <v>56</v>
      </c>
      <c r="C86" s="1" t="s">
        <v>191</v>
      </c>
      <c r="D86" s="4" t="s">
        <v>98</v>
      </c>
      <c r="E86" s="45">
        <f>E78*E89*(E31-E67)</f>
        <v>11.391961469577716</v>
      </c>
    </row>
    <row r="87" spans="2:5" ht="19.5">
      <c r="B87" s="1" t="s">
        <v>57</v>
      </c>
      <c r="C87" s="1" t="s">
        <v>192</v>
      </c>
      <c r="D87" s="4" t="s">
        <v>100</v>
      </c>
      <c r="E87" s="45">
        <f>E86-E85</f>
        <v>6.3149999999999995</v>
      </c>
    </row>
    <row r="88" ht="15">
      <c r="E88" s="72"/>
    </row>
    <row r="89" spans="2:5" ht="19.5">
      <c r="B89" s="13" t="s">
        <v>279</v>
      </c>
      <c r="C89" s="12"/>
      <c r="D89" s="14" t="s">
        <v>107</v>
      </c>
      <c r="E89" s="31">
        <v>1.006</v>
      </c>
    </row>
  </sheetData>
  <sheetProtection sheet="1" objects="1" scenarios="1"/>
  <mergeCells count="5">
    <mergeCell ref="F73:F82"/>
    <mergeCell ref="A1:F1"/>
    <mergeCell ref="F15:F20"/>
    <mergeCell ref="F25:F27"/>
    <mergeCell ref="F30:F32"/>
  </mergeCells>
  <dataValidations count="3">
    <dataValidation type="decimal" allowBlank="1" showInputMessage="1" showErrorMessage="1" promptTitle="Rendement" prompt="Saisir une valeur entre 0 et 1" sqref="E26">
      <formula1>0</formula1>
      <formula2>1</formula2>
    </dataValidation>
    <dataValidation type="decimal" allowBlank="1" showInputMessage="1" showErrorMessage="1" promptTitle="Température de bulbe sec" prompt="Saisir une valeur entre 0 et 50°C" sqref="E31">
      <formula1>0</formula1>
      <formula2>50</formula2>
    </dataValidation>
    <dataValidation type="decimal" allowBlank="1" showInputMessage="1" showErrorMessage="1" promptTitle="Humidité relative" prompt="Saisir une valeur entre 0 et 100%" sqref="E32">
      <formula1>0</formula1>
      <formula2>100</formula2>
    </dataValidation>
  </dataValidations>
  <printOptions horizontalCentered="1"/>
  <pageMargins left="0.7874015748031497" right="0.7874015748031497" top="0.984251968503937" bottom="0.984251968503937" header="0.5118110236220472" footer="0.5118110236220472"/>
  <pageSetup fitToHeight="2" fitToWidth="1" horizontalDpi="600" verticalDpi="600" orientation="portrait" paperSize="9" scale="66" r:id="rId4"/>
  <headerFooter alignWithMargins="0">
    <oddHeader>&amp;CFORMATION CONFORT D'ETE SANS MACHINE THERMODYNAMIQUE</oddHeader>
    <oddFooter>&amp;LFrançois VALLET - ENERVAL&amp;RVersion 1 du 9/12/2005</oddFooter>
  </headerFooter>
  <legacyDrawing r:id="rId3"/>
  <oleObjects>
    <oleObject progId="MSDraw.Drawing.8.2" shapeId="93876" r:id="rId1"/>
    <oleObject progId="MSDraw.Drawing.8.2" shapeId="34670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ENERVAL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EVAPEAU</dc:title>
  <dc:subject>Simulation de fonctionnement et pré-dimensionnement de systèmes à évaporation d'eau</dc:subject>
  <dc:creator>François VALLET - ENERVAL</dc:creator>
  <cp:keywords/>
  <dc:description>Version 1 du 17/06/2006</dc:description>
  <cp:lastModifiedBy>ENERVAL</cp:lastModifiedBy>
  <cp:lastPrinted>2005-12-10T16:25:07Z</cp:lastPrinted>
  <dcterms:created xsi:type="dcterms:W3CDTF">2005-12-09T17:49:58Z</dcterms:created>
  <dcterms:modified xsi:type="dcterms:W3CDTF">2006-06-17T13:29:02Z</dcterms:modified>
  <cp:category/>
  <cp:version/>
  <cp:contentType/>
  <cp:contentStatus/>
</cp:coreProperties>
</file>